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"/>
    </mc:Choice>
  </mc:AlternateContent>
  <xr:revisionPtr revIDLastSave="0" documentId="8_{D02247C6-1FB3-4B5A-9593-5D3345703FEE}" xr6:coauthVersionLast="47" xr6:coauthVersionMax="47" xr10:uidLastSave="{00000000-0000-0000-0000-000000000000}"/>
  <bookViews>
    <workbookView xWindow="-4800" yWindow="-21720" windowWidth="38640" windowHeight="21240" activeTab="1" xr2:uid="{E90E1454-10AA-451D-97EF-F7CA3DE7E91A}"/>
  </bookViews>
  <sheets>
    <sheet name="Розрахунок до штатного" sheetId="1" r:id="rId1"/>
    <sheet name="Лист1" sheetId="2" r:id="rId2"/>
  </sheets>
  <definedNames>
    <definedName name="_xlnm.Print_Area" localSheetId="0">'Розрахунок до штатного'!$A$1:$K$50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35" i="1"/>
  <c r="K39" i="1"/>
  <c r="H18" i="1"/>
  <c r="G18" i="1"/>
  <c r="J30" i="1"/>
  <c r="K30" i="1"/>
  <c r="H31" i="1"/>
  <c r="H34" i="1"/>
  <c r="H8" i="1"/>
  <c r="J8" i="1"/>
  <c r="K8" i="1"/>
  <c r="D39" i="2"/>
  <c r="G23" i="2"/>
  <c r="F19" i="2"/>
  <c r="F18" i="2"/>
  <c r="H22" i="1"/>
  <c r="J22" i="1"/>
  <c r="K22" i="1"/>
  <c r="H23" i="1"/>
  <c r="H24" i="1"/>
  <c r="H25" i="1"/>
  <c r="H26" i="1"/>
  <c r="H27" i="1"/>
  <c r="H28" i="1"/>
  <c r="J28" i="1"/>
  <c r="K28" i="1"/>
  <c r="H29" i="1"/>
  <c r="I29" i="1"/>
  <c r="H30" i="1"/>
  <c r="I30" i="1"/>
  <c r="H32" i="1"/>
  <c r="J32" i="1"/>
  <c r="K32" i="1"/>
  <c r="H33" i="1"/>
  <c r="H21" i="1"/>
  <c r="J21" i="1"/>
  <c r="H9" i="1"/>
  <c r="H10" i="1"/>
  <c r="I10" i="1"/>
  <c r="H11" i="1"/>
  <c r="H12" i="1"/>
  <c r="J12" i="1"/>
  <c r="K12" i="1"/>
  <c r="H13" i="1"/>
  <c r="J13" i="1"/>
  <c r="K13" i="1"/>
  <c r="H14" i="1"/>
  <c r="J14" i="1"/>
  <c r="K14" i="1"/>
  <c r="H15" i="1"/>
  <c r="J15" i="1"/>
  <c r="K15" i="1"/>
  <c r="H16" i="1"/>
  <c r="H17" i="1"/>
  <c r="I17" i="1"/>
  <c r="F17" i="2"/>
  <c r="F16" i="2"/>
  <c r="G20" i="2"/>
  <c r="G21" i="2"/>
  <c r="G16" i="2"/>
  <c r="G14" i="2"/>
  <c r="G39" i="2"/>
  <c r="I28" i="1"/>
  <c r="I25" i="1"/>
  <c r="J25" i="1"/>
  <c r="K25" i="1"/>
  <c r="I22" i="1"/>
  <c r="I33" i="1"/>
  <c r="J33" i="1"/>
  <c r="K33" i="1"/>
  <c r="I21" i="1"/>
  <c r="J26" i="1"/>
  <c r="K26" i="1"/>
  <c r="J23" i="1"/>
  <c r="K23" i="1"/>
  <c r="J24" i="1"/>
  <c r="K24" i="1"/>
  <c r="J9" i="1"/>
  <c r="K9" i="1"/>
  <c r="J7" i="1"/>
  <c r="K7" i="1"/>
  <c r="I16" i="1"/>
  <c r="J16" i="1"/>
  <c r="K16" i="1"/>
  <c r="H35" i="1"/>
  <c r="K21" i="1"/>
  <c r="I31" i="1"/>
  <c r="I27" i="1"/>
  <c r="I34" i="1"/>
  <c r="J31" i="1"/>
  <c r="K31" i="1"/>
  <c r="I11" i="1"/>
  <c r="I18" i="1"/>
  <c r="I35" i="1"/>
  <c r="J10" i="1"/>
  <c r="K10" i="1"/>
  <c r="J29" i="1"/>
  <c r="K29" i="1"/>
  <c r="J17" i="1"/>
  <c r="K17" i="1"/>
  <c r="J27" i="1"/>
  <c r="J11" i="1"/>
  <c r="K11" i="1"/>
  <c r="K18" i="1"/>
  <c r="J18" i="1"/>
  <c r="K27" i="1"/>
  <c r="K34" i="1"/>
  <c r="J34" i="1"/>
  <c r="J35" i="1"/>
  <c r="K38" i="1"/>
  <c r="K40" i="1"/>
  <c r="K35" i="1"/>
</calcChain>
</file>

<file path=xl/sharedStrings.xml><?xml version="1.0" encoding="utf-8"?>
<sst xmlns="http://schemas.openxmlformats.org/spreadsheetml/2006/main" count="167" uniqueCount="121">
  <si>
    <t>Професія</t>
  </si>
  <si>
    <t>Код професії</t>
  </si>
  <si>
    <t>Коеф. І розряду</t>
  </si>
  <si>
    <t>Коеф. за посадою</t>
  </si>
  <si>
    <t>Коеф. осн. проф.</t>
  </si>
  <si>
    <t>Оклад</t>
  </si>
  <si>
    <t>Додаткова (грн)</t>
  </si>
  <si>
    <t>Заробітна плата (грн.)</t>
  </si>
  <si>
    <t>Річний ФОП (грн.)</t>
  </si>
  <si>
    <t>Директор підприємства</t>
  </si>
  <si>
    <t>Головний бухгалтер</t>
  </si>
  <si>
    <t>Майстер</t>
  </si>
  <si>
    <t>1222.2 </t>
  </si>
  <si>
    <t>Майстер зеленого господарства </t>
  </si>
  <si>
    <t>Економіст</t>
  </si>
  <si>
    <t>2441.2 </t>
  </si>
  <si>
    <t>Пров.спец.</t>
  </si>
  <si>
    <t>Інженер з охорони праці</t>
  </si>
  <si>
    <t xml:space="preserve">Фахівець з публічних закупівель </t>
  </si>
  <si>
    <t>Бухгалтер</t>
  </si>
  <si>
    <t>Інспектор з кадрів</t>
  </si>
  <si>
    <t>ВСЬОГО</t>
  </si>
  <si>
    <t>Коеф. за розр.</t>
  </si>
  <si>
    <t>Коеф. робіт та проф.</t>
  </si>
  <si>
    <t>Водій автотранспортних засобів (Розкидувач піску, Вантажопідйомність (т): від 5 до 7)</t>
  </si>
  <si>
    <t>Без р.</t>
  </si>
  <si>
    <t>Дорожній робітник</t>
  </si>
  <si>
    <t>Машиніст автогрейдера (Автогрейдер, Потужність (к.с.): від 35 до 60)</t>
  </si>
  <si>
    <t>Прибиральник територій</t>
  </si>
  <si>
    <t>Робітник з благоустрою</t>
  </si>
  <si>
    <t>Тракторист (Трактор колісний, Потужність (к.с.): від 60 до 99)</t>
  </si>
  <si>
    <t>Озеленювач</t>
  </si>
  <si>
    <t>6113 </t>
  </si>
  <si>
    <t>Слюсар з ремонту дорожньо-будівельних машин та тракторів</t>
  </si>
  <si>
    <t>Охоронник</t>
  </si>
  <si>
    <t>Прибиральник службових приміщень</t>
  </si>
  <si>
    <t>Всього по підприємству:</t>
  </si>
  <si>
    <t>Середньомісячне скорочення у міжсезонний період</t>
  </si>
  <si>
    <t>Частка посадового окладу у складі середньої заробітної плати працівників (не нижче 70%)</t>
  </si>
  <si>
    <t>Середньомісячний ФОП</t>
  </si>
  <si>
    <t>Середньомісячна чисельність</t>
  </si>
  <si>
    <t>Середньомісячна заробітна плата</t>
  </si>
  <si>
    <t>Розподіл витрат з оплати праці за видами діяльності</t>
  </si>
  <si>
    <t>Шт. чис.</t>
  </si>
  <si>
    <t>Сер.-міс. ЗП(грн.)</t>
  </si>
  <si>
    <t>Загальновиробничий (невиробничий) персонал</t>
  </si>
  <si>
    <t>Адміністративний (загальногосподарський) персонал</t>
  </si>
  <si>
    <t>Збирання безпечних побутових відходів</t>
  </si>
  <si>
    <t>Надання ландшафтних послуг</t>
  </si>
  <si>
    <t>Діяльність з прибирання (благоустрій)</t>
  </si>
  <si>
    <t>Технічне обслуговування та ремонт автотранспортних засобів</t>
  </si>
  <si>
    <t>Категорія/  група</t>
  </si>
  <si>
    <t>Розряд/   категорія</t>
  </si>
  <si>
    <t>Штатна чисел.</t>
  </si>
  <si>
    <t>1221.2</t>
  </si>
  <si>
    <t>2419.2</t>
  </si>
  <si>
    <t>1210.1</t>
  </si>
  <si>
    <t>ШТАТНОГО  РОЗПИСУ</t>
  </si>
  <si>
    <t>ПОГОДЖЕНО</t>
  </si>
  <si>
    <t>ЗАТВЕРДЖУЮ</t>
  </si>
  <si>
    <t>рішення виконавчого комітету Хустської міської ради</t>
  </si>
  <si>
    <t>Директор КП "Реклама-Хуст"</t>
  </si>
  <si>
    <t>ШТАТНИЙ РОЗПИС</t>
  </si>
  <si>
    <t>№ з/п</t>
  </si>
  <si>
    <t>Назва посад (професій)</t>
  </si>
  <si>
    <t xml:space="preserve">Код професій </t>
  </si>
  <si>
    <t>Кількість штатних посад</t>
  </si>
  <si>
    <t>Тарифний розряд</t>
  </si>
  <si>
    <t>Посадовий оклад                  (грн)</t>
  </si>
  <si>
    <t>Фонд заробітної плати за місяць (грн)</t>
  </si>
  <si>
    <t>Майстер зеленого господарства</t>
  </si>
  <si>
    <t>1222.2</t>
  </si>
  <si>
    <t>2441.2</t>
  </si>
  <si>
    <t>2149.2</t>
  </si>
  <si>
    <t>Фахівець з публічних закупівель</t>
  </si>
  <si>
    <t>Водій автотранспортних засобів (Розкидувач піску)</t>
  </si>
  <si>
    <t>Водій автотранспортних засобів (Сміттєвоз)</t>
  </si>
  <si>
    <t>Машиніст автогрейдера</t>
  </si>
  <si>
    <t>Тракторист</t>
  </si>
  <si>
    <t xml:space="preserve">Озеленювач </t>
  </si>
  <si>
    <t>Разом</t>
  </si>
  <si>
    <t>Директор</t>
  </si>
  <si>
    <t>_________________</t>
  </si>
  <si>
    <t>С.М. Щербан</t>
  </si>
  <si>
    <t>Головний бухгалтер                            ____________                 С.М. Щербан</t>
  </si>
  <si>
    <t xml:space="preserve"> РОЗРАХУНОК </t>
  </si>
  <si>
    <t xml:space="preserve">з місячним фондом заробітної плати                          </t>
  </si>
  <si>
    <t>Ст. спеціаліст</t>
  </si>
  <si>
    <t>Водій автотранспортних засобів (Сміттєвоз, Вантажопідйомність (т): від 3 до 5)</t>
  </si>
  <si>
    <t>Юрист</t>
  </si>
  <si>
    <t>3328*2,0*3,2*1,69</t>
  </si>
  <si>
    <t>3328*2,0*1,9*1,69</t>
  </si>
  <si>
    <t>3328*2,0*2,2*1,69</t>
  </si>
  <si>
    <t>3328*2,0*1,8*1,69</t>
  </si>
  <si>
    <t>3328*2,0*2,0*1,69</t>
  </si>
  <si>
    <t>3328*2,0*1,7*1,69</t>
  </si>
  <si>
    <t>3328*2,0*1,0*2,25</t>
  </si>
  <si>
    <t>3328*2,0*1,08*2,25</t>
  </si>
  <si>
    <t>3328*2,0*1,54*1,34</t>
  </si>
  <si>
    <t>3328*2,0*1,35*2,23</t>
  </si>
  <si>
    <t>3328*2,0*1,0*1,77</t>
  </si>
  <si>
    <t>3328*2,0*1,2*1,77</t>
  </si>
  <si>
    <t>3328*2,0*1,2*1,4</t>
  </si>
  <si>
    <t>3328*2,0*1,35*1,46</t>
  </si>
  <si>
    <t>3328*2,0*1,0*1,34</t>
  </si>
  <si>
    <t>3328*2,0*1,2*1,47</t>
  </si>
  <si>
    <t>ВСЬОГО:</t>
  </si>
  <si>
    <t>3328*2,0*3,9*1,77</t>
  </si>
  <si>
    <t>на 01.04.2026 рік</t>
  </si>
  <si>
    <t>Заступник директора</t>
  </si>
  <si>
    <t>Електромонтер з ремонту та обслуговування електроустаткування</t>
  </si>
  <si>
    <t>3328*2,0*3,4*1,69</t>
  </si>
  <si>
    <t>3328*2,0*1,2*1,46</t>
  </si>
  <si>
    <t>Додаток №2</t>
  </si>
  <si>
    <t>Додаток 1</t>
  </si>
  <si>
    <t>на 01.06.2026 рік</t>
  </si>
  <si>
    <t>С.Я. Вівчарик</t>
  </si>
  <si>
    <t xml:space="preserve">_________________      С.Я. Вівчарик </t>
  </si>
  <si>
    <t>1 387 901 (Один мільйон триста  вісімдесят сім тисяч дев'ятсот одна гривня 00 коп.)</t>
  </si>
  <si>
    <t>штат в кількості 87,5 одиниць</t>
  </si>
  <si>
    <t>від "01" червня 2026 р.  № 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</si>
</sst>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4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5">
    <xf numFmtId="0" fontId="0" fillId="0" borderId="0" xfId="0" applyFill="1" applyProtection="1"/>
    <xf numFmtId="0" fontId="1" fillId="0" borderId="0" xfId="0" applyFont="1" applyFill="1" applyProtection="1"/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4" fontId="0" fillId="0" borderId="0" xfId="0" applyNumberFormat="1" applyFill="1" applyProtection="1"/>
    <xf numFmtId="4" fontId="3" fillId="0" borderId="0" xfId="0" applyNumberFormat="1" applyFont="1" applyFill="1" applyProtection="1"/>
    <xf numFmtId="0" fontId="2" fillId="0" borderId="0" xfId="0" applyFont="1" applyFill="1" applyProtection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8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9" fontId="12" fillId="4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/>
    </xf>
    <xf numFmtId="166" fontId="0" fillId="0" borderId="0" xfId="0" applyNumberFormat="1" applyFill="1" applyProtection="1"/>
    <xf numFmtId="0" fontId="5" fillId="0" borderId="0" xfId="0" applyFont="1" applyFill="1" applyProtection="1"/>
    <xf numFmtId="0" fontId="6" fillId="0" borderId="1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Protection="1"/>
    <xf numFmtId="166" fontId="2" fillId="0" borderId="0" xfId="0" applyNumberFormat="1" applyFont="1" applyFill="1" applyProtection="1"/>
    <xf numFmtId="166" fontId="6" fillId="0" borderId="1" xfId="0" applyNumberFormat="1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4" borderId="20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 applyProtection="1">
      <alignment horizontal="center" vertical="center" wrapText="1"/>
    </xf>
    <xf numFmtId="3" fontId="12" fillId="4" borderId="2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 applyProtection="1">
      <alignment horizontal="center" vertical="center"/>
    </xf>
    <xf numFmtId="3" fontId="6" fillId="0" borderId="23" xfId="0" applyNumberFormat="1" applyFont="1" applyFill="1" applyBorder="1" applyAlignment="1" applyProtection="1">
      <alignment horizontal="center" vertical="center"/>
    </xf>
    <xf numFmtId="3" fontId="12" fillId="0" borderId="16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10" fontId="0" fillId="0" borderId="0" xfId="0" applyNumberFormat="1" applyFill="1" applyProtection="1"/>
    <xf numFmtId="3" fontId="0" fillId="0" borderId="0" xfId="0" applyNumberFormat="1" applyFill="1" applyProtection="1"/>
    <xf numFmtId="0" fontId="12" fillId="0" borderId="1" xfId="0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Fill="1" applyBorder="1" applyProtection="1"/>
    <xf numFmtId="0" fontId="5" fillId="3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EEEE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4B19-26E5-4D60-9A95-4D90D6B866AF}">
  <dimension ref="A1:P63"/>
  <sheetViews>
    <sheetView showRuler="0" view="pageBreakPreview" topLeftCell="A11" zoomScale="60" zoomScaleNormal="90" workbookViewId="0">
      <selection activeCell="A2" sqref="A2:K2"/>
    </sheetView>
  </sheetViews>
  <sheetFormatPr defaultRowHeight="14.4" x14ac:dyDescent="0.3"/>
  <cols>
    <col min="1" max="1" width="44.109375" customWidth="1"/>
    <col min="2" max="2" width="11.44140625" customWidth="1"/>
    <col min="3" max="3" width="15.44140625" customWidth="1"/>
    <col min="4" max="4" width="9" customWidth="1"/>
    <col min="5" max="5" width="9.6640625" customWidth="1"/>
    <col min="6" max="6" width="9.5546875" customWidth="1"/>
    <col min="7" max="7" width="10.109375" customWidth="1"/>
    <col min="8" max="8" width="13" customWidth="1"/>
    <col min="9" max="9" width="12.109375" customWidth="1"/>
    <col min="10" max="10" width="14.109375" customWidth="1"/>
    <col min="11" max="11" width="16.5546875" customWidth="1"/>
    <col min="12" max="12" width="10" bestFit="1" customWidth="1"/>
    <col min="14" max="14" width="14.109375" bestFit="1" customWidth="1"/>
  </cols>
  <sheetData>
    <row r="1" spans="1:12" ht="36.75" customHeight="1" x14ac:dyDescent="0.3">
      <c r="K1" s="81" t="s">
        <v>113</v>
      </c>
    </row>
    <row r="2" spans="1:12" ht="18.75" customHeight="1" x14ac:dyDescent="0.3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3">
      <c r="A3" s="83" t="s">
        <v>57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3">
      <c r="A4" s="84" t="s">
        <v>115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" customFormat="1" ht="47.25" customHeight="1" x14ac:dyDescent="0.3">
      <c r="A5" s="8" t="s">
        <v>0</v>
      </c>
      <c r="B5" s="9" t="s">
        <v>1</v>
      </c>
      <c r="C5" s="9" t="s">
        <v>51</v>
      </c>
      <c r="D5" s="9" t="s">
        <v>2</v>
      </c>
      <c r="E5" s="9" t="s">
        <v>3</v>
      </c>
      <c r="F5" s="9" t="s">
        <v>4</v>
      </c>
      <c r="G5" s="9" t="s">
        <v>53</v>
      </c>
      <c r="H5" s="9" t="s">
        <v>5</v>
      </c>
      <c r="I5" s="9" t="s">
        <v>6</v>
      </c>
      <c r="J5" s="9" t="s">
        <v>7</v>
      </c>
      <c r="K5" s="9" t="s">
        <v>8</v>
      </c>
    </row>
    <row r="6" spans="1:12" ht="15.6" hidden="1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2" ht="15.6" x14ac:dyDescent="0.3">
      <c r="A7" s="2" t="s">
        <v>9</v>
      </c>
      <c r="B7" s="3" t="s">
        <v>56</v>
      </c>
      <c r="C7" s="3"/>
      <c r="D7" s="3">
        <v>2</v>
      </c>
      <c r="E7" s="3">
        <v>3.9</v>
      </c>
      <c r="F7" s="3">
        <v>1.77</v>
      </c>
      <c r="G7" s="3">
        <v>1</v>
      </c>
      <c r="H7" s="58">
        <v>45946</v>
      </c>
      <c r="I7" s="4"/>
      <c r="J7" s="58">
        <f t="shared" ref="J7:J17" si="0">G7*(H7+I7)</f>
        <v>45946</v>
      </c>
      <c r="K7" s="58">
        <f>J7*12</f>
        <v>551352</v>
      </c>
    </row>
    <row r="8" spans="1:12" ht="15.6" x14ac:dyDescent="0.3">
      <c r="A8" s="2" t="s">
        <v>109</v>
      </c>
      <c r="B8" s="3" t="s">
        <v>56</v>
      </c>
      <c r="C8" s="3"/>
      <c r="D8" s="3">
        <v>2</v>
      </c>
      <c r="E8" s="3">
        <v>3.4</v>
      </c>
      <c r="F8" s="3">
        <v>1.69</v>
      </c>
      <c r="G8" s="3">
        <v>1</v>
      </c>
      <c r="H8" s="58">
        <f t="shared" ref="H8:H17" si="1">3328*D8*E8*F8</f>
        <v>38245.375999999997</v>
      </c>
      <c r="I8" s="4"/>
      <c r="J8" s="58">
        <f t="shared" si="0"/>
        <v>38245.375999999997</v>
      </c>
      <c r="K8" s="58">
        <f>J8*12</f>
        <v>458944.51199999999</v>
      </c>
    </row>
    <row r="9" spans="1:12" ht="15.6" x14ac:dyDescent="0.3">
      <c r="A9" s="2" t="s">
        <v>10</v>
      </c>
      <c r="B9" s="3">
        <v>1231</v>
      </c>
      <c r="C9" s="3"/>
      <c r="D9" s="3">
        <v>2</v>
      </c>
      <c r="E9" s="3">
        <v>3.2</v>
      </c>
      <c r="F9" s="3">
        <v>1.69</v>
      </c>
      <c r="G9" s="3">
        <v>1</v>
      </c>
      <c r="H9" s="58">
        <f t="shared" si="1"/>
        <v>35995.648000000001</v>
      </c>
      <c r="I9" s="4"/>
      <c r="J9" s="58">
        <f t="shared" si="0"/>
        <v>35995.648000000001</v>
      </c>
      <c r="K9" s="58">
        <f t="shared" ref="K9:K17" si="2">J9*12</f>
        <v>431947.77600000001</v>
      </c>
    </row>
    <row r="10" spans="1:12" ht="15.6" x14ac:dyDescent="0.3">
      <c r="A10" s="2" t="s">
        <v>11</v>
      </c>
      <c r="B10" s="3" t="s">
        <v>12</v>
      </c>
      <c r="C10" s="3"/>
      <c r="D10" s="3">
        <v>2</v>
      </c>
      <c r="E10" s="3">
        <v>1.9</v>
      </c>
      <c r="F10" s="3">
        <v>1.69</v>
      </c>
      <c r="G10" s="3">
        <v>2</v>
      </c>
      <c r="H10" s="58">
        <f t="shared" si="1"/>
        <v>21372.415999999997</v>
      </c>
      <c r="I10" s="58">
        <f>H10*20%</f>
        <v>4274.4831999999997</v>
      </c>
      <c r="J10" s="58">
        <f>G10*(H10+I10)</f>
        <v>51293.798399999992</v>
      </c>
      <c r="K10" s="58">
        <f t="shared" si="2"/>
        <v>615525.58079999988</v>
      </c>
    </row>
    <row r="11" spans="1:12" ht="15.6" x14ac:dyDescent="0.3">
      <c r="A11" s="2" t="s">
        <v>13</v>
      </c>
      <c r="B11" s="3" t="s">
        <v>54</v>
      </c>
      <c r="C11" s="3"/>
      <c r="D11" s="3">
        <v>2</v>
      </c>
      <c r="E11" s="3">
        <v>1.9</v>
      </c>
      <c r="F11" s="3">
        <v>1.69</v>
      </c>
      <c r="G11" s="3">
        <v>1</v>
      </c>
      <c r="H11" s="58">
        <f t="shared" si="1"/>
        <v>21372.415999999997</v>
      </c>
      <c r="I11" s="58">
        <f>H11*20%</f>
        <v>4274.4831999999997</v>
      </c>
      <c r="J11" s="58">
        <f>G11*(H11+I11)</f>
        <v>25646.899199999996</v>
      </c>
      <c r="K11" s="58">
        <f t="shared" si="2"/>
        <v>307762.79039999994</v>
      </c>
      <c r="L11" s="11"/>
    </row>
    <row r="12" spans="1:12" ht="15.6" x14ac:dyDescent="0.3">
      <c r="A12" s="2" t="s">
        <v>14</v>
      </c>
      <c r="B12" s="3" t="s">
        <v>15</v>
      </c>
      <c r="C12" s="3" t="s">
        <v>16</v>
      </c>
      <c r="D12" s="3">
        <v>2</v>
      </c>
      <c r="E12" s="56">
        <v>2.2000000000000002</v>
      </c>
      <c r="F12" s="3">
        <v>1.69</v>
      </c>
      <c r="G12" s="3">
        <v>1</v>
      </c>
      <c r="H12" s="58">
        <f t="shared" si="1"/>
        <v>24747.008000000002</v>
      </c>
      <c r="I12" s="58"/>
      <c r="J12" s="58">
        <f t="shared" si="0"/>
        <v>24747.008000000002</v>
      </c>
      <c r="K12" s="58">
        <f t="shared" si="2"/>
        <v>296964.09600000002</v>
      </c>
    </row>
    <row r="13" spans="1:12" ht="15.6" x14ac:dyDescent="0.3">
      <c r="A13" s="2" t="s">
        <v>17</v>
      </c>
      <c r="B13" s="3">
        <v>2149</v>
      </c>
      <c r="C13" s="3"/>
      <c r="D13" s="3">
        <v>2</v>
      </c>
      <c r="E13" s="3">
        <v>1.8</v>
      </c>
      <c r="F13" s="3">
        <v>1.69</v>
      </c>
      <c r="G13" s="3">
        <v>1</v>
      </c>
      <c r="H13" s="58">
        <f t="shared" si="1"/>
        <v>20247.552</v>
      </c>
      <c r="I13" s="58"/>
      <c r="J13" s="58">
        <f t="shared" si="0"/>
        <v>20247.552</v>
      </c>
      <c r="K13" s="58">
        <f t="shared" si="2"/>
        <v>242970.62400000001</v>
      </c>
    </row>
    <row r="14" spans="1:12" ht="15.6" x14ac:dyDescent="0.3">
      <c r="A14" s="2" t="s">
        <v>18</v>
      </c>
      <c r="B14" s="3" t="s">
        <v>55</v>
      </c>
      <c r="C14" s="3" t="s">
        <v>16</v>
      </c>
      <c r="D14" s="3">
        <v>2</v>
      </c>
      <c r="E14" s="3">
        <v>2.2000000000000002</v>
      </c>
      <c r="F14" s="3">
        <v>1.69</v>
      </c>
      <c r="G14" s="3">
        <v>0.5</v>
      </c>
      <c r="H14" s="58">
        <f t="shared" si="1"/>
        <v>24747.008000000002</v>
      </c>
      <c r="I14" s="58"/>
      <c r="J14" s="58">
        <f t="shared" si="0"/>
        <v>12373.504000000001</v>
      </c>
      <c r="K14" s="58">
        <f t="shared" si="2"/>
        <v>148482.04800000001</v>
      </c>
    </row>
    <row r="15" spans="1:12" ht="15.6" x14ac:dyDescent="0.3">
      <c r="A15" s="2" t="s">
        <v>89</v>
      </c>
      <c r="B15" s="3">
        <v>2429</v>
      </c>
      <c r="C15" s="3"/>
      <c r="D15" s="3">
        <v>2</v>
      </c>
      <c r="E15" s="3">
        <v>2</v>
      </c>
      <c r="F15" s="3">
        <v>1.69</v>
      </c>
      <c r="G15" s="3">
        <v>1</v>
      </c>
      <c r="H15" s="58">
        <f t="shared" si="1"/>
        <v>22497.279999999999</v>
      </c>
      <c r="I15" s="58"/>
      <c r="J15" s="58">
        <f t="shared" si="0"/>
        <v>22497.279999999999</v>
      </c>
      <c r="K15" s="58">
        <f t="shared" si="2"/>
        <v>269967.35999999999</v>
      </c>
    </row>
    <row r="16" spans="1:12" ht="15.6" x14ac:dyDescent="0.3">
      <c r="A16" s="2" t="s">
        <v>19</v>
      </c>
      <c r="B16" s="3">
        <v>3433</v>
      </c>
      <c r="C16" s="3" t="s">
        <v>87</v>
      </c>
      <c r="D16" s="3">
        <v>2</v>
      </c>
      <c r="E16" s="3">
        <v>2</v>
      </c>
      <c r="F16" s="3">
        <v>1.69</v>
      </c>
      <c r="G16" s="3">
        <v>1</v>
      </c>
      <c r="H16" s="58">
        <f t="shared" si="1"/>
        <v>22497.279999999999</v>
      </c>
      <c r="I16" s="58">
        <f>H16*30%</f>
        <v>6749.1839999999993</v>
      </c>
      <c r="J16" s="58">
        <f t="shared" si="0"/>
        <v>29246.464</v>
      </c>
      <c r="K16" s="58">
        <f t="shared" si="2"/>
        <v>350957.56799999997</v>
      </c>
    </row>
    <row r="17" spans="1:16" ht="15.6" x14ac:dyDescent="0.3">
      <c r="A17" s="2" t="s">
        <v>20</v>
      </c>
      <c r="B17" s="3">
        <v>3423</v>
      </c>
      <c r="C17" s="3"/>
      <c r="D17" s="3">
        <v>2</v>
      </c>
      <c r="E17" s="3">
        <v>1.7</v>
      </c>
      <c r="F17" s="3">
        <v>1.69</v>
      </c>
      <c r="G17" s="3">
        <v>1</v>
      </c>
      <c r="H17" s="58">
        <f t="shared" si="1"/>
        <v>19122.687999999998</v>
      </c>
      <c r="I17" s="58">
        <f>H17*20%</f>
        <v>3824.5375999999997</v>
      </c>
      <c r="J17" s="58">
        <f t="shared" si="0"/>
        <v>22947.225599999998</v>
      </c>
      <c r="K17" s="58">
        <f t="shared" si="2"/>
        <v>275366.70719999995</v>
      </c>
    </row>
    <row r="18" spans="1:16" ht="15.6" x14ac:dyDescent="0.3">
      <c r="A18" s="5" t="s">
        <v>21</v>
      </c>
      <c r="B18" s="87"/>
      <c r="C18" s="87"/>
      <c r="D18" s="87"/>
      <c r="E18" s="87"/>
      <c r="F18" s="87"/>
      <c r="G18" s="7">
        <f>SUM(G7:G17)</f>
        <v>11.5</v>
      </c>
      <c r="H18" s="59">
        <f>SUM(H7:H17)</f>
        <v>296790.67200000002</v>
      </c>
      <c r="I18" s="59">
        <f>SUM(I7:I17)</f>
        <v>19122.687999999998</v>
      </c>
      <c r="J18" s="59">
        <f>SUM(J7:J17)</f>
        <v>329186.75519999996</v>
      </c>
      <c r="K18" s="59">
        <f>SUM(K7:K17)</f>
        <v>3950241.0623999992</v>
      </c>
    </row>
    <row r="19" spans="1:16" ht="48" customHeight="1" x14ac:dyDescent="0.3">
      <c r="A19" s="8" t="s">
        <v>0</v>
      </c>
      <c r="B19" s="9" t="s">
        <v>1</v>
      </c>
      <c r="C19" s="9" t="s">
        <v>52</v>
      </c>
      <c r="D19" s="9" t="s">
        <v>2</v>
      </c>
      <c r="E19" s="9" t="s">
        <v>22</v>
      </c>
      <c r="F19" s="9" t="s">
        <v>23</v>
      </c>
      <c r="G19" s="9" t="s">
        <v>53</v>
      </c>
      <c r="H19" s="9" t="s">
        <v>5</v>
      </c>
      <c r="I19" s="9" t="s">
        <v>6</v>
      </c>
      <c r="J19" s="9" t="s">
        <v>7</v>
      </c>
      <c r="K19" s="9" t="s">
        <v>8</v>
      </c>
    </row>
    <row r="20" spans="1:16" ht="15.6" hidden="1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6" ht="46.8" x14ac:dyDescent="0.3">
      <c r="A21" s="6" t="s">
        <v>24</v>
      </c>
      <c r="B21" s="29">
        <v>8322</v>
      </c>
      <c r="C21" s="29" t="s">
        <v>25</v>
      </c>
      <c r="D21" s="29">
        <v>2</v>
      </c>
      <c r="E21" s="29">
        <v>1</v>
      </c>
      <c r="F21" s="29">
        <v>2.25</v>
      </c>
      <c r="G21" s="29">
        <v>4</v>
      </c>
      <c r="H21" s="60">
        <f>3328*D21*E21*F21</f>
        <v>14976</v>
      </c>
      <c r="I21" s="60">
        <f>H21*30%</f>
        <v>4492.8</v>
      </c>
      <c r="J21" s="60">
        <f>G21*(H21+I21)</f>
        <v>77875.199999999997</v>
      </c>
      <c r="K21" s="60">
        <f>J21*12</f>
        <v>934502.39999999991</v>
      </c>
    </row>
    <row r="22" spans="1:16" ht="15.6" x14ac:dyDescent="0.3">
      <c r="A22" s="6" t="s">
        <v>26</v>
      </c>
      <c r="B22" s="29">
        <v>8332</v>
      </c>
      <c r="C22" s="29">
        <v>5</v>
      </c>
      <c r="D22" s="29">
        <v>2</v>
      </c>
      <c r="E22" s="29">
        <v>1.54</v>
      </c>
      <c r="F22" s="29">
        <v>1.34</v>
      </c>
      <c r="G22" s="29">
        <v>7</v>
      </c>
      <c r="H22" s="60">
        <f t="shared" ref="H22:H33" si="3">3328*D22*E22*F22</f>
        <v>13735.321600000001</v>
      </c>
      <c r="I22" s="60">
        <f>H22*42%</f>
        <v>5768.8350719999999</v>
      </c>
      <c r="J22" s="60">
        <f>G22*(H22+I22)</f>
        <v>136529.096704</v>
      </c>
      <c r="K22" s="60">
        <f>J22*12</f>
        <v>1638349.1604479998</v>
      </c>
      <c r="N22" s="78"/>
      <c r="P22" s="78"/>
    </row>
    <row r="23" spans="1:16" ht="30.75" customHeight="1" x14ac:dyDescent="0.3">
      <c r="A23" s="6" t="s">
        <v>27</v>
      </c>
      <c r="B23" s="29">
        <v>8332</v>
      </c>
      <c r="C23" s="29">
        <v>4</v>
      </c>
      <c r="D23" s="29">
        <v>2</v>
      </c>
      <c r="E23" s="29">
        <v>1.35</v>
      </c>
      <c r="F23" s="29">
        <v>2.23</v>
      </c>
      <c r="G23" s="29">
        <v>1</v>
      </c>
      <c r="H23" s="60">
        <f t="shared" si="3"/>
        <v>20037.887999999999</v>
      </c>
      <c r="I23" s="60"/>
      <c r="J23" s="60">
        <f t="shared" ref="J23:J33" si="4">G23*(H23+I23)</f>
        <v>20037.887999999999</v>
      </c>
      <c r="K23" s="60">
        <f t="shared" ref="K23:K33" si="5">J23*12</f>
        <v>240454.65599999999</v>
      </c>
      <c r="N23" s="77"/>
    </row>
    <row r="24" spans="1:16" ht="15.6" x14ac:dyDescent="0.3">
      <c r="A24" s="6" t="s">
        <v>28</v>
      </c>
      <c r="B24" s="29">
        <v>9162</v>
      </c>
      <c r="C24" s="29" t="s">
        <v>25</v>
      </c>
      <c r="D24" s="29">
        <v>2</v>
      </c>
      <c r="E24" s="29">
        <v>1</v>
      </c>
      <c r="F24" s="29">
        <v>1.77</v>
      </c>
      <c r="G24" s="29">
        <v>41</v>
      </c>
      <c r="H24" s="60">
        <f t="shared" si="3"/>
        <v>11781.12</v>
      </c>
      <c r="I24" s="60"/>
      <c r="J24" s="60">
        <f t="shared" si="4"/>
        <v>483025.92000000004</v>
      </c>
      <c r="K24" s="60">
        <f t="shared" si="5"/>
        <v>5796311.040000001</v>
      </c>
    </row>
    <row r="25" spans="1:16" ht="15.6" x14ac:dyDescent="0.3">
      <c r="A25" s="6" t="s">
        <v>29</v>
      </c>
      <c r="B25" s="29">
        <v>9161</v>
      </c>
      <c r="C25" s="29">
        <v>3</v>
      </c>
      <c r="D25" s="29">
        <v>2</v>
      </c>
      <c r="E25" s="29">
        <v>1.2</v>
      </c>
      <c r="F25" s="29">
        <v>1.77</v>
      </c>
      <c r="G25" s="29">
        <v>8</v>
      </c>
      <c r="H25" s="60">
        <f t="shared" si="3"/>
        <v>14137.343999999999</v>
      </c>
      <c r="I25" s="60">
        <f>H25*30%</f>
        <v>4241.2031999999999</v>
      </c>
      <c r="J25" s="60">
        <f t="shared" si="4"/>
        <v>147028.37760000001</v>
      </c>
      <c r="K25" s="60">
        <f t="shared" si="5"/>
        <v>1764340.5312000001</v>
      </c>
    </row>
    <row r="26" spans="1:16" ht="33.75" customHeight="1" x14ac:dyDescent="0.3">
      <c r="A26" s="6" t="s">
        <v>30</v>
      </c>
      <c r="B26" s="29">
        <v>8331</v>
      </c>
      <c r="C26" s="29">
        <v>4</v>
      </c>
      <c r="D26" s="29">
        <v>2</v>
      </c>
      <c r="E26" s="29">
        <v>1.35</v>
      </c>
      <c r="F26" s="29">
        <v>2.23</v>
      </c>
      <c r="G26" s="29">
        <v>1</v>
      </c>
      <c r="H26" s="60">
        <f t="shared" si="3"/>
        <v>20037.887999999999</v>
      </c>
      <c r="I26" s="60"/>
      <c r="J26" s="60">
        <f t="shared" si="4"/>
        <v>20037.887999999999</v>
      </c>
      <c r="K26" s="60">
        <f t="shared" si="5"/>
        <v>240454.65599999999</v>
      </c>
    </row>
    <row r="27" spans="1:16" ht="15.6" x14ac:dyDescent="0.3">
      <c r="A27" s="6" t="s">
        <v>31</v>
      </c>
      <c r="B27" s="29" t="s">
        <v>32</v>
      </c>
      <c r="C27" s="29">
        <v>3</v>
      </c>
      <c r="D27" s="29">
        <v>2</v>
      </c>
      <c r="E27" s="29">
        <v>1.2</v>
      </c>
      <c r="F27" s="80">
        <v>1.4</v>
      </c>
      <c r="G27" s="29">
        <v>1</v>
      </c>
      <c r="H27" s="60">
        <f t="shared" si="3"/>
        <v>11182.08</v>
      </c>
      <c r="I27" s="60">
        <f>H27*32%</f>
        <v>3578.2656000000002</v>
      </c>
      <c r="J27" s="60">
        <f t="shared" si="4"/>
        <v>14760.345600000001</v>
      </c>
      <c r="K27" s="60">
        <f t="shared" si="5"/>
        <v>177124.14720000001</v>
      </c>
    </row>
    <row r="28" spans="1:16" ht="15.6" x14ac:dyDescent="0.3">
      <c r="A28" s="6" t="s">
        <v>31</v>
      </c>
      <c r="B28" s="29" t="s">
        <v>32</v>
      </c>
      <c r="C28" s="29">
        <v>3</v>
      </c>
      <c r="D28" s="29">
        <v>2</v>
      </c>
      <c r="E28" s="29">
        <v>1.2</v>
      </c>
      <c r="F28" s="29">
        <v>1.4</v>
      </c>
      <c r="G28" s="29">
        <v>1</v>
      </c>
      <c r="H28" s="60">
        <f t="shared" si="3"/>
        <v>11182.08</v>
      </c>
      <c r="I28" s="60">
        <f>H28*32%</f>
        <v>3578.2656000000002</v>
      </c>
      <c r="J28" s="60">
        <f t="shared" si="4"/>
        <v>14760.345600000001</v>
      </c>
      <c r="K28" s="60">
        <f t="shared" si="5"/>
        <v>177124.14720000001</v>
      </c>
    </row>
    <row r="29" spans="1:16" ht="36" customHeight="1" x14ac:dyDescent="0.3">
      <c r="A29" s="6" t="s">
        <v>88</v>
      </c>
      <c r="B29" s="29">
        <v>8322</v>
      </c>
      <c r="C29" s="29">
        <v>2</v>
      </c>
      <c r="D29" s="29">
        <v>2</v>
      </c>
      <c r="E29" s="29">
        <v>1.08</v>
      </c>
      <c r="F29" s="29">
        <v>2.25</v>
      </c>
      <c r="G29" s="29">
        <v>1</v>
      </c>
      <c r="H29" s="60">
        <f t="shared" si="3"/>
        <v>16174.080000000002</v>
      </c>
      <c r="I29" s="60">
        <f>H29*22%</f>
        <v>3558.2976000000003</v>
      </c>
      <c r="J29" s="60">
        <f t="shared" si="4"/>
        <v>19732.377600000003</v>
      </c>
      <c r="K29" s="60">
        <f t="shared" si="5"/>
        <v>236788.53120000003</v>
      </c>
    </row>
    <row r="30" spans="1:16" ht="31.2" x14ac:dyDescent="0.3">
      <c r="A30" s="6" t="s">
        <v>33</v>
      </c>
      <c r="B30" s="29">
        <v>7233</v>
      </c>
      <c r="C30" s="29">
        <v>4</v>
      </c>
      <c r="D30" s="29">
        <v>2</v>
      </c>
      <c r="E30" s="29">
        <v>1.35</v>
      </c>
      <c r="F30" s="29">
        <v>1.46</v>
      </c>
      <c r="G30" s="29">
        <v>1</v>
      </c>
      <c r="H30" s="60">
        <f t="shared" si="3"/>
        <v>13118.976000000001</v>
      </c>
      <c r="I30" s="60">
        <f>H30*40%</f>
        <v>5247.590400000001</v>
      </c>
      <c r="J30" s="60">
        <f>G30*(H30+I30)</f>
        <v>18366.566400000003</v>
      </c>
      <c r="K30" s="60">
        <f>J30*12</f>
        <v>220398.79680000004</v>
      </c>
    </row>
    <row r="31" spans="1:16" ht="33.75" customHeight="1" x14ac:dyDescent="0.3">
      <c r="A31" s="6" t="s">
        <v>110</v>
      </c>
      <c r="B31" s="29">
        <v>7241</v>
      </c>
      <c r="C31" s="29">
        <v>3</v>
      </c>
      <c r="D31" s="29">
        <v>2</v>
      </c>
      <c r="E31" s="29">
        <v>1.2</v>
      </c>
      <c r="F31" s="29">
        <v>1.46</v>
      </c>
      <c r="G31" s="29">
        <v>1</v>
      </c>
      <c r="H31" s="60">
        <f t="shared" si="3"/>
        <v>11661.312</v>
      </c>
      <c r="I31" s="60">
        <f>H31*12%</f>
        <v>1399.35744</v>
      </c>
      <c r="J31" s="60">
        <f>G31*(H31+I31)</f>
        <v>13060.66944</v>
      </c>
      <c r="K31" s="60">
        <f>J31*12</f>
        <v>156728.03328</v>
      </c>
    </row>
    <row r="32" spans="1:16" ht="15.6" x14ac:dyDescent="0.3">
      <c r="A32" s="2" t="s">
        <v>34</v>
      </c>
      <c r="B32" s="29">
        <v>5169</v>
      </c>
      <c r="C32" s="29" t="s">
        <v>25</v>
      </c>
      <c r="D32" s="29">
        <v>2</v>
      </c>
      <c r="E32" s="29">
        <v>1</v>
      </c>
      <c r="F32" s="29">
        <v>1.34</v>
      </c>
      <c r="G32" s="29">
        <v>8</v>
      </c>
      <c r="H32" s="60">
        <f t="shared" si="3"/>
        <v>8919.0400000000009</v>
      </c>
      <c r="I32" s="60">
        <v>1124.5899999999999</v>
      </c>
      <c r="J32" s="60">
        <f>G32*(H32+I32)</f>
        <v>80349.040000000008</v>
      </c>
      <c r="K32" s="60">
        <f t="shared" si="5"/>
        <v>964188.4800000001</v>
      </c>
    </row>
    <row r="33" spans="1:11" ht="15.6" x14ac:dyDescent="0.3">
      <c r="A33" s="2" t="s">
        <v>35</v>
      </c>
      <c r="B33" s="29">
        <v>9132</v>
      </c>
      <c r="C33" s="29">
        <v>3</v>
      </c>
      <c r="D33" s="29">
        <v>2</v>
      </c>
      <c r="E33" s="29">
        <v>1.2</v>
      </c>
      <c r="F33" s="29">
        <v>1.47</v>
      </c>
      <c r="G33" s="29">
        <v>1</v>
      </c>
      <c r="H33" s="60">
        <f t="shared" si="3"/>
        <v>11741.183999999999</v>
      </c>
      <c r="I33" s="60">
        <f>H33*12%</f>
        <v>1408.9420799999998</v>
      </c>
      <c r="J33" s="60">
        <f t="shared" si="4"/>
        <v>13150.126079999998</v>
      </c>
      <c r="K33" s="60">
        <f t="shared" si="5"/>
        <v>157801.51295999996</v>
      </c>
    </row>
    <row r="34" spans="1:11" ht="15.6" x14ac:dyDescent="0.3">
      <c r="A34" s="5" t="s">
        <v>106</v>
      </c>
      <c r="B34" s="87"/>
      <c r="C34" s="87"/>
      <c r="D34" s="87"/>
      <c r="E34" s="87"/>
      <c r="F34" s="87"/>
      <c r="G34" s="7">
        <f>SUM(G21:G33)</f>
        <v>76</v>
      </c>
      <c r="H34" s="59">
        <f>SUM(H21:H33)</f>
        <v>178684.31360000002</v>
      </c>
      <c r="I34" s="59">
        <f>SUM(I21:I33)</f>
        <v>34398.146992000002</v>
      </c>
      <c r="J34" s="59">
        <f>SUM(J21:J33)</f>
        <v>1058713.8410240002</v>
      </c>
      <c r="K34" s="59">
        <f>SUM(K21:K33)</f>
        <v>12704566.092287999</v>
      </c>
    </row>
    <row r="35" spans="1:11" ht="15.6" x14ac:dyDescent="0.3">
      <c r="A35" s="87" t="s">
        <v>36</v>
      </c>
      <c r="B35" s="87"/>
      <c r="C35" s="87"/>
      <c r="D35" s="87"/>
      <c r="E35" s="87"/>
      <c r="F35" s="87"/>
      <c r="G35" s="7">
        <f>G18+G34</f>
        <v>87.5</v>
      </c>
      <c r="H35" s="59">
        <f>H18+H34</f>
        <v>475474.98560000001</v>
      </c>
      <c r="I35" s="59">
        <f>I18+I34</f>
        <v>53520.834992000004</v>
      </c>
      <c r="J35" s="59">
        <f>J18+J34</f>
        <v>1387900.5962240002</v>
      </c>
      <c r="K35" s="59">
        <f>K18+K34</f>
        <v>16654807.154687997</v>
      </c>
    </row>
    <row r="36" spans="1:11" ht="15.6" hidden="1" x14ac:dyDescent="0.3">
      <c r="A36" s="85" t="s">
        <v>37</v>
      </c>
      <c r="B36" s="85"/>
      <c r="C36" s="85"/>
      <c r="D36" s="85"/>
      <c r="E36" s="85"/>
      <c r="F36" s="85"/>
      <c r="G36" s="2">
        <v>0</v>
      </c>
      <c r="H36" s="2"/>
      <c r="I36" s="2"/>
      <c r="J36" s="2"/>
      <c r="K36" s="2">
        <v>0</v>
      </c>
    </row>
    <row r="37" spans="1:11" ht="15.6" hidden="1" x14ac:dyDescent="0.3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2">
        <v>97.66</v>
      </c>
    </row>
    <row r="38" spans="1:11" ht="15.6" x14ac:dyDescent="0.3">
      <c r="A38" s="85" t="s">
        <v>39</v>
      </c>
      <c r="B38" s="85"/>
      <c r="C38" s="85"/>
      <c r="D38" s="85"/>
      <c r="E38" s="85"/>
      <c r="F38" s="85"/>
      <c r="G38" s="85"/>
      <c r="H38" s="85"/>
      <c r="I38" s="85"/>
      <c r="J38" s="85"/>
      <c r="K38" s="58">
        <f>J35</f>
        <v>1387900.5962240002</v>
      </c>
    </row>
    <row r="39" spans="1:11" ht="15.6" x14ac:dyDescent="0.3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  <c r="K39" s="3">
        <f>G35</f>
        <v>87.5</v>
      </c>
    </row>
    <row r="40" spans="1:11" ht="15.6" x14ac:dyDescent="0.3">
      <c r="A40" s="85" t="s">
        <v>41</v>
      </c>
      <c r="B40" s="85"/>
      <c r="C40" s="85"/>
      <c r="D40" s="85"/>
      <c r="E40" s="85"/>
      <c r="F40" s="85"/>
      <c r="G40" s="85"/>
      <c r="H40" s="85"/>
      <c r="I40" s="85"/>
      <c r="J40" s="85"/>
      <c r="K40" s="58">
        <f>K38/K39</f>
        <v>15861.72109970286</v>
      </c>
    </row>
    <row r="41" spans="1:11" ht="15.6" hidden="1" x14ac:dyDescent="0.3">
      <c r="A41" s="87" t="s">
        <v>42</v>
      </c>
      <c r="B41" s="87"/>
      <c r="C41" s="87"/>
      <c r="D41" s="87"/>
      <c r="E41" s="87"/>
      <c r="F41" s="87"/>
      <c r="G41" s="5" t="s">
        <v>43</v>
      </c>
      <c r="H41" s="5"/>
      <c r="I41" s="5"/>
      <c r="J41" s="5" t="s">
        <v>44</v>
      </c>
      <c r="K41" s="5" t="s">
        <v>8</v>
      </c>
    </row>
    <row r="42" spans="1:11" ht="15.6" hidden="1" x14ac:dyDescent="0.3">
      <c r="A42" s="85" t="s">
        <v>45</v>
      </c>
      <c r="B42" s="85"/>
      <c r="C42" s="85"/>
      <c r="D42" s="85"/>
      <c r="E42" s="85"/>
      <c r="F42" s="85"/>
      <c r="G42" s="2">
        <v>10</v>
      </c>
      <c r="H42" s="2"/>
      <c r="I42" s="2"/>
      <c r="J42" s="2">
        <v>96336.12</v>
      </c>
      <c r="K42" s="2">
        <v>1156033.44</v>
      </c>
    </row>
    <row r="43" spans="1:11" ht="15.6" hidden="1" x14ac:dyDescent="0.3">
      <c r="A43" s="85" t="s">
        <v>46</v>
      </c>
      <c r="B43" s="85"/>
      <c r="C43" s="85"/>
      <c r="D43" s="85"/>
      <c r="E43" s="85"/>
      <c r="F43" s="85"/>
      <c r="G43" s="2">
        <v>14.5</v>
      </c>
      <c r="H43" s="2"/>
      <c r="I43" s="2"/>
      <c r="J43" s="2">
        <v>354221.4</v>
      </c>
      <c r="K43" s="2">
        <v>4250656.8</v>
      </c>
    </row>
    <row r="44" spans="1:11" ht="15.6" hidden="1" x14ac:dyDescent="0.3">
      <c r="A44" s="85" t="s">
        <v>47</v>
      </c>
      <c r="B44" s="85"/>
      <c r="C44" s="85"/>
      <c r="D44" s="85"/>
      <c r="E44" s="85"/>
      <c r="F44" s="85"/>
      <c r="G44" s="2">
        <v>1.33</v>
      </c>
      <c r="H44" s="2"/>
      <c r="I44" s="2"/>
      <c r="J44" s="2">
        <v>23948.75</v>
      </c>
      <c r="K44" s="2">
        <v>287385</v>
      </c>
    </row>
    <row r="45" spans="1:11" ht="15.6" hidden="1" x14ac:dyDescent="0.3">
      <c r="A45" s="85" t="s">
        <v>48</v>
      </c>
      <c r="B45" s="85"/>
      <c r="C45" s="85"/>
      <c r="D45" s="85"/>
      <c r="E45" s="85"/>
      <c r="F45" s="85"/>
      <c r="G45" s="2">
        <v>2.66</v>
      </c>
      <c r="H45" s="2"/>
      <c r="I45" s="2"/>
      <c r="J45" s="2">
        <v>41626.33</v>
      </c>
      <c r="K45" s="2">
        <v>499515.96</v>
      </c>
    </row>
    <row r="46" spans="1:11" ht="15.6" hidden="1" x14ac:dyDescent="0.3">
      <c r="A46" s="85" t="s">
        <v>49</v>
      </c>
      <c r="B46" s="85"/>
      <c r="C46" s="85"/>
      <c r="D46" s="85"/>
      <c r="E46" s="85"/>
      <c r="F46" s="85"/>
      <c r="G46" s="2">
        <v>93.1</v>
      </c>
      <c r="H46" s="2"/>
      <c r="I46" s="2"/>
      <c r="J46" s="2">
        <v>1386860.29</v>
      </c>
      <c r="K46" s="2">
        <v>16642323.48</v>
      </c>
    </row>
    <row r="47" spans="1:11" ht="15.6" hidden="1" x14ac:dyDescent="0.3">
      <c r="A47" s="85" t="s">
        <v>50</v>
      </c>
      <c r="B47" s="85"/>
      <c r="C47" s="85"/>
      <c r="D47" s="85"/>
      <c r="E47" s="85"/>
      <c r="F47" s="85"/>
      <c r="G47" s="2">
        <v>1.33</v>
      </c>
      <c r="H47" s="2"/>
      <c r="I47" s="2"/>
      <c r="J47" s="2">
        <v>20635.2</v>
      </c>
      <c r="K47" s="2">
        <v>247622.39999999999</v>
      </c>
    </row>
    <row r="50" spans="1:9" ht="15.6" x14ac:dyDescent="0.3">
      <c r="A50" s="51" t="s">
        <v>84</v>
      </c>
      <c r="B50" s="51"/>
      <c r="C50" s="51"/>
      <c r="D50" s="51"/>
      <c r="E50" s="51"/>
      <c r="F50" s="51"/>
      <c r="G50" s="51"/>
      <c r="H50" s="51"/>
      <c r="I50" s="51"/>
    </row>
    <row r="54" spans="1:9" x14ac:dyDescent="0.3">
      <c r="B54" s="11"/>
    </row>
    <row r="55" spans="1:9" x14ac:dyDescent="0.3">
      <c r="A55" s="10"/>
    </row>
    <row r="56" spans="1:9" x14ac:dyDescent="0.3">
      <c r="A56" s="13"/>
    </row>
    <row r="57" spans="1:9" x14ac:dyDescent="0.3">
      <c r="B57" s="12"/>
    </row>
    <row r="58" spans="1:9" x14ac:dyDescent="0.3">
      <c r="C58" s="11"/>
    </row>
    <row r="60" spans="1:9" x14ac:dyDescent="0.3">
      <c r="B60" s="54"/>
    </row>
    <row r="62" spans="1:9" x14ac:dyDescent="0.3">
      <c r="B62" s="55"/>
      <c r="C62" s="50"/>
      <c r="D62" s="50"/>
    </row>
    <row r="63" spans="1:9" x14ac:dyDescent="0.3">
      <c r="B63" s="55"/>
      <c r="C63" s="50"/>
      <c r="D63" s="50"/>
    </row>
  </sheetData>
  <sheetProtection formatCells="0" formatColumns="0" formatRows="0" insertColumns="0" insertRows="0" insertHyperlinks="0" deleteColumns="0" deleteRows="0" sort="0" autoFilter="0" pivotTables="0"/>
  <mergeCells count="20">
    <mergeCell ref="A43:F43"/>
    <mergeCell ref="A44:F44"/>
    <mergeCell ref="A45:F45"/>
    <mergeCell ref="A46:F46"/>
    <mergeCell ref="A47:F47"/>
    <mergeCell ref="A37:J37"/>
    <mergeCell ref="A38:J38"/>
    <mergeCell ref="A39:J39"/>
    <mergeCell ref="A40:J40"/>
    <mergeCell ref="A41:F41"/>
    <mergeCell ref="A2:K2"/>
    <mergeCell ref="A3:K3"/>
    <mergeCell ref="A4:K4"/>
    <mergeCell ref="A42:F42"/>
    <mergeCell ref="A6:K6"/>
    <mergeCell ref="B18:F18"/>
    <mergeCell ref="A20:K20"/>
    <mergeCell ref="B34:F34"/>
    <mergeCell ref="A35:F35"/>
    <mergeCell ref="A36:F36"/>
  </mergeCells>
  <pageMargins left="0.51181102362204722" right="0.2" top="0.61" bottom="0.39370078740157483" header="0.31496062992125984" footer="0.31496062992125984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490C-A5A3-415D-88CA-41BF9A82126A}">
  <dimension ref="A1:G42"/>
  <sheetViews>
    <sheetView tabSelected="1" view="pageBreakPreview" zoomScale="60" zoomScaleNormal="100" workbookViewId="0">
      <selection activeCell="A5" sqref="A5:C5"/>
    </sheetView>
  </sheetViews>
  <sheetFormatPr defaultRowHeight="14.4" x14ac:dyDescent="0.3"/>
  <cols>
    <col min="2" max="2" width="37.5546875" customWidth="1"/>
    <col min="3" max="3" width="11" customWidth="1"/>
    <col min="4" max="4" width="11.5546875" customWidth="1"/>
    <col min="5" max="5" width="20.44140625" customWidth="1"/>
    <col min="6" max="7" width="15.109375" customWidth="1"/>
  </cols>
  <sheetData>
    <row r="1" spans="1:7" ht="40.5" customHeight="1" x14ac:dyDescent="0.3">
      <c r="G1" s="81" t="s">
        <v>114</v>
      </c>
    </row>
    <row r="2" spans="1:7" x14ac:dyDescent="0.3">
      <c r="A2" s="83" t="s">
        <v>58</v>
      </c>
      <c r="B2" s="83"/>
      <c r="C2" s="83"/>
      <c r="D2" s="14"/>
      <c r="E2" s="83" t="s">
        <v>59</v>
      </c>
      <c r="F2" s="83"/>
      <c r="G2" s="83"/>
    </row>
    <row r="3" spans="1:7" x14ac:dyDescent="0.3">
      <c r="A3" s="83" t="s">
        <v>60</v>
      </c>
      <c r="B3" s="83"/>
      <c r="C3" s="83"/>
      <c r="D3" s="15"/>
      <c r="E3" s="83" t="s">
        <v>119</v>
      </c>
      <c r="F3" s="83"/>
      <c r="G3" s="83"/>
    </row>
    <row r="4" spans="1:7" x14ac:dyDescent="0.3">
      <c r="A4" s="83" t="s">
        <v>120</v>
      </c>
      <c r="B4" s="83"/>
      <c r="C4" s="83"/>
      <c r="D4" s="15"/>
      <c r="E4" s="83" t="s">
        <v>86</v>
      </c>
      <c r="F4" s="83"/>
      <c r="G4" s="83"/>
    </row>
    <row r="5" spans="1:7" ht="43.5" customHeight="1" x14ac:dyDescent="0.3">
      <c r="A5" s="88"/>
      <c r="B5" s="88"/>
      <c r="C5" s="88"/>
      <c r="D5" s="16"/>
      <c r="E5" s="89" t="s">
        <v>118</v>
      </c>
      <c r="F5" s="89"/>
      <c r="G5" s="89"/>
    </row>
    <row r="6" spans="1:7" x14ac:dyDescent="0.3">
      <c r="A6" s="90"/>
      <c r="B6" s="90"/>
      <c r="C6" s="90"/>
      <c r="D6" s="17"/>
      <c r="E6" s="90" t="s">
        <v>61</v>
      </c>
      <c r="F6" s="90"/>
      <c r="G6" s="90"/>
    </row>
    <row r="7" spans="1:7" ht="27" customHeight="1" x14ac:dyDescent="0.3">
      <c r="A7" s="83"/>
      <c r="B7" s="83"/>
      <c r="C7" s="83"/>
      <c r="D7" s="17"/>
      <c r="E7" s="91" t="s">
        <v>117</v>
      </c>
      <c r="F7" s="91"/>
      <c r="G7" s="91"/>
    </row>
    <row r="8" spans="1:7" x14ac:dyDescent="0.3">
      <c r="A8" s="17"/>
      <c r="B8" s="17"/>
      <c r="C8" s="17"/>
      <c r="D8" s="17"/>
      <c r="E8" s="17"/>
      <c r="F8" s="17"/>
      <c r="G8" s="17"/>
    </row>
    <row r="9" spans="1:7" x14ac:dyDescent="0.3">
      <c r="A9" s="17"/>
      <c r="B9" s="17"/>
      <c r="C9" s="17"/>
      <c r="D9" s="17"/>
      <c r="E9" s="17"/>
      <c r="F9" s="17"/>
      <c r="G9" s="17"/>
    </row>
    <row r="10" spans="1:7" ht="20.399999999999999" x14ac:dyDescent="0.3">
      <c r="A10" s="92" t="s">
        <v>62</v>
      </c>
      <c r="B10" s="92"/>
      <c r="C10" s="92"/>
      <c r="D10" s="92"/>
      <c r="E10" s="92"/>
      <c r="F10" s="92"/>
      <c r="G10" s="92"/>
    </row>
    <row r="11" spans="1:7" ht="17.399999999999999" x14ac:dyDescent="0.3">
      <c r="A11" s="82" t="s">
        <v>108</v>
      </c>
      <c r="B11" s="82"/>
      <c r="C11" s="82"/>
      <c r="D11" s="82"/>
      <c r="E11" s="82"/>
      <c r="F11" s="82"/>
      <c r="G11" s="82"/>
    </row>
    <row r="12" spans="1:7" ht="15" thickBot="1" x14ac:dyDescent="0.35">
      <c r="A12" s="17"/>
      <c r="B12" s="17"/>
      <c r="C12" s="17"/>
      <c r="D12" s="17"/>
      <c r="E12" s="17"/>
      <c r="F12" s="17"/>
      <c r="G12" s="17"/>
    </row>
    <row r="13" spans="1:7" ht="64.5" customHeight="1" thickBot="1" x14ac:dyDescent="0.35">
      <c r="A13" s="18" t="s">
        <v>63</v>
      </c>
      <c r="B13" s="19" t="s">
        <v>64</v>
      </c>
      <c r="C13" s="19" t="s">
        <v>65</v>
      </c>
      <c r="D13" s="19" t="s">
        <v>66</v>
      </c>
      <c r="E13" s="19" t="s">
        <v>67</v>
      </c>
      <c r="F13" s="19" t="s">
        <v>68</v>
      </c>
      <c r="G13" s="20" t="s">
        <v>69</v>
      </c>
    </row>
    <row r="14" spans="1:7" ht="32.25" customHeight="1" x14ac:dyDescent="0.3">
      <c r="A14" s="21">
        <v>1</v>
      </c>
      <c r="B14" s="41" t="s">
        <v>9</v>
      </c>
      <c r="C14" s="22" t="s">
        <v>56</v>
      </c>
      <c r="D14" s="22">
        <v>1</v>
      </c>
      <c r="E14" s="22" t="s">
        <v>107</v>
      </c>
      <c r="F14" s="61">
        <v>45946</v>
      </c>
      <c r="G14" s="62">
        <f>F14</f>
        <v>45946</v>
      </c>
    </row>
    <row r="15" spans="1:7" ht="32.25" customHeight="1" x14ac:dyDescent="0.3">
      <c r="A15" s="23">
        <v>2</v>
      </c>
      <c r="B15" s="43" t="s">
        <v>109</v>
      </c>
      <c r="C15" s="29" t="s">
        <v>56</v>
      </c>
      <c r="D15" s="27">
        <v>1</v>
      </c>
      <c r="E15" s="25" t="s">
        <v>111</v>
      </c>
      <c r="F15" s="63">
        <v>38245</v>
      </c>
      <c r="G15" s="64">
        <v>38245</v>
      </c>
    </row>
    <row r="16" spans="1:7" ht="32.25" customHeight="1" x14ac:dyDescent="0.3">
      <c r="A16" s="26">
        <v>3</v>
      </c>
      <c r="B16" s="42" t="s">
        <v>10</v>
      </c>
      <c r="C16" s="24">
        <v>1231</v>
      </c>
      <c r="D16" s="24">
        <v>1</v>
      </c>
      <c r="E16" s="25" t="s">
        <v>90</v>
      </c>
      <c r="F16" s="63">
        <f>3328*2*3.2*1.69</f>
        <v>35995.648000000001</v>
      </c>
      <c r="G16" s="64">
        <f>F16</f>
        <v>35995.648000000001</v>
      </c>
    </row>
    <row r="17" spans="1:7" ht="32.25" customHeight="1" x14ac:dyDescent="0.3">
      <c r="A17" s="28">
        <v>4</v>
      </c>
      <c r="B17" s="43" t="s">
        <v>70</v>
      </c>
      <c r="C17" s="29" t="s">
        <v>54</v>
      </c>
      <c r="D17" s="29">
        <v>1</v>
      </c>
      <c r="E17" s="25" t="s">
        <v>91</v>
      </c>
      <c r="F17" s="63">
        <f>3328*2*1.9*1.69</f>
        <v>21372.415999999997</v>
      </c>
      <c r="G17" s="64">
        <v>25647</v>
      </c>
    </row>
    <row r="18" spans="1:7" ht="32.25" customHeight="1" x14ac:dyDescent="0.3">
      <c r="A18" s="28">
        <v>5</v>
      </c>
      <c r="B18" s="44" t="s">
        <v>11</v>
      </c>
      <c r="C18" s="27" t="s">
        <v>71</v>
      </c>
      <c r="D18" s="53">
        <v>1</v>
      </c>
      <c r="E18" s="25" t="s">
        <v>91</v>
      </c>
      <c r="F18" s="63">
        <f>3328*2*1.9*1.69</f>
        <v>21372.415999999997</v>
      </c>
      <c r="G18" s="64">
        <v>25647</v>
      </c>
    </row>
    <row r="19" spans="1:7" ht="32.25" customHeight="1" x14ac:dyDescent="0.3">
      <c r="A19" s="28">
        <v>6</v>
      </c>
      <c r="B19" s="44" t="s">
        <v>11</v>
      </c>
      <c r="C19" s="27" t="s">
        <v>71</v>
      </c>
      <c r="D19" s="27">
        <v>1</v>
      </c>
      <c r="E19" s="25" t="s">
        <v>91</v>
      </c>
      <c r="F19" s="63">
        <f>3328*2*1.9*1.69</f>
        <v>21372.415999999997</v>
      </c>
      <c r="G19" s="64">
        <v>25647</v>
      </c>
    </row>
    <row r="20" spans="1:7" ht="32.25" customHeight="1" x14ac:dyDescent="0.3">
      <c r="A20" s="28">
        <v>7</v>
      </c>
      <c r="B20" s="44" t="s">
        <v>14</v>
      </c>
      <c r="C20" s="27" t="s">
        <v>72</v>
      </c>
      <c r="D20" s="27">
        <v>1</v>
      </c>
      <c r="E20" s="25" t="s">
        <v>92</v>
      </c>
      <c r="F20" s="63">
        <v>24747</v>
      </c>
      <c r="G20" s="64">
        <f>F20</f>
        <v>24747</v>
      </c>
    </row>
    <row r="21" spans="1:7" ht="32.25" customHeight="1" x14ac:dyDescent="0.3">
      <c r="A21" s="28">
        <v>8</v>
      </c>
      <c r="B21" s="44" t="s">
        <v>17</v>
      </c>
      <c r="C21" s="27" t="s">
        <v>73</v>
      </c>
      <c r="D21" s="27">
        <v>1</v>
      </c>
      <c r="E21" s="25" t="s">
        <v>93</v>
      </c>
      <c r="F21" s="63">
        <v>20248</v>
      </c>
      <c r="G21" s="65">
        <f>F21</f>
        <v>20248</v>
      </c>
    </row>
    <row r="22" spans="1:7" ht="32.25" customHeight="1" x14ac:dyDescent="0.3">
      <c r="A22" s="28">
        <v>9</v>
      </c>
      <c r="B22" s="44" t="s">
        <v>74</v>
      </c>
      <c r="C22" s="27" t="s">
        <v>55</v>
      </c>
      <c r="D22" s="27">
        <v>0.5</v>
      </c>
      <c r="E22" s="25" t="s">
        <v>92</v>
      </c>
      <c r="F22" s="63">
        <v>24747</v>
      </c>
      <c r="G22" s="64">
        <v>12374</v>
      </c>
    </row>
    <row r="23" spans="1:7" ht="32.25" customHeight="1" x14ac:dyDescent="0.3">
      <c r="A23" s="28">
        <v>10</v>
      </c>
      <c r="B23" s="44" t="s">
        <v>89</v>
      </c>
      <c r="C23" s="27">
        <v>2429</v>
      </c>
      <c r="D23" s="27">
        <v>1</v>
      </c>
      <c r="E23" s="25" t="s">
        <v>94</v>
      </c>
      <c r="F23" s="63">
        <v>22497</v>
      </c>
      <c r="G23" s="64">
        <f>F23</f>
        <v>22497</v>
      </c>
    </row>
    <row r="24" spans="1:7" ht="32.25" customHeight="1" x14ac:dyDescent="0.3">
      <c r="A24" s="28">
        <v>11</v>
      </c>
      <c r="B24" s="44" t="s">
        <v>19</v>
      </c>
      <c r="C24" s="27">
        <v>3433</v>
      </c>
      <c r="D24" s="27">
        <v>1</v>
      </c>
      <c r="E24" s="25" t="s">
        <v>94</v>
      </c>
      <c r="F24" s="63">
        <v>22497</v>
      </c>
      <c r="G24" s="64">
        <v>29246</v>
      </c>
    </row>
    <row r="25" spans="1:7" ht="32.25" customHeight="1" x14ac:dyDescent="0.3">
      <c r="A25" s="26">
        <v>12</v>
      </c>
      <c r="B25" s="45" t="s">
        <v>20</v>
      </c>
      <c r="C25" s="29">
        <v>3423</v>
      </c>
      <c r="D25" s="27">
        <v>1</v>
      </c>
      <c r="E25" s="25" t="s">
        <v>95</v>
      </c>
      <c r="F25" s="63">
        <v>19123</v>
      </c>
      <c r="G25" s="64">
        <v>22947</v>
      </c>
    </row>
    <row r="26" spans="1:7" ht="32.25" customHeight="1" x14ac:dyDescent="0.3">
      <c r="A26" s="26">
        <v>13</v>
      </c>
      <c r="B26" s="46" t="s">
        <v>75</v>
      </c>
      <c r="C26" s="30">
        <v>8322</v>
      </c>
      <c r="D26" s="24">
        <v>4</v>
      </c>
      <c r="E26" s="31" t="s">
        <v>96</v>
      </c>
      <c r="F26" s="66">
        <v>14976</v>
      </c>
      <c r="G26" s="67">
        <v>77876</v>
      </c>
    </row>
    <row r="27" spans="1:7" ht="32.25" customHeight="1" x14ac:dyDescent="0.3">
      <c r="A27" s="26">
        <v>14</v>
      </c>
      <c r="B27" s="42" t="s">
        <v>76</v>
      </c>
      <c r="C27" s="24">
        <v>8322</v>
      </c>
      <c r="D27" s="24">
        <v>1</v>
      </c>
      <c r="E27" s="31" t="s">
        <v>97</v>
      </c>
      <c r="F27" s="68">
        <v>16174</v>
      </c>
      <c r="G27" s="65">
        <v>19732</v>
      </c>
    </row>
    <row r="28" spans="1:7" ht="32.25" customHeight="1" x14ac:dyDescent="0.3">
      <c r="A28" s="26">
        <v>15</v>
      </c>
      <c r="B28" s="42" t="s">
        <v>26</v>
      </c>
      <c r="C28" s="24">
        <v>8332</v>
      </c>
      <c r="D28" s="24">
        <v>7</v>
      </c>
      <c r="E28" s="32" t="s">
        <v>98</v>
      </c>
      <c r="F28" s="69">
        <v>13735</v>
      </c>
      <c r="G28" s="65">
        <v>136529</v>
      </c>
    </row>
    <row r="29" spans="1:7" ht="32.25" customHeight="1" x14ac:dyDescent="0.3">
      <c r="A29" s="26">
        <v>16</v>
      </c>
      <c r="B29" s="42" t="s">
        <v>77</v>
      </c>
      <c r="C29" s="33">
        <v>8332</v>
      </c>
      <c r="D29" s="33">
        <v>1</v>
      </c>
      <c r="E29" s="32" t="s">
        <v>99</v>
      </c>
      <c r="F29" s="68">
        <v>20038</v>
      </c>
      <c r="G29" s="70">
        <v>20038</v>
      </c>
    </row>
    <row r="30" spans="1:7" ht="32.25" customHeight="1" x14ac:dyDescent="0.3">
      <c r="A30" s="26">
        <v>17</v>
      </c>
      <c r="B30" s="42" t="s">
        <v>28</v>
      </c>
      <c r="C30" s="24">
        <v>9162</v>
      </c>
      <c r="D30" s="24">
        <v>41</v>
      </c>
      <c r="E30" s="32" t="s">
        <v>100</v>
      </c>
      <c r="F30" s="63">
        <v>11781</v>
      </c>
      <c r="G30" s="65">
        <v>483026</v>
      </c>
    </row>
    <row r="31" spans="1:7" ht="32.25" customHeight="1" x14ac:dyDescent="0.3">
      <c r="A31" s="26">
        <v>18</v>
      </c>
      <c r="B31" s="47" t="s">
        <v>29</v>
      </c>
      <c r="C31" s="34">
        <v>9161</v>
      </c>
      <c r="D31" s="34">
        <v>8</v>
      </c>
      <c r="E31" s="32" t="s">
        <v>101</v>
      </c>
      <c r="F31" s="63">
        <v>14137</v>
      </c>
      <c r="G31" s="71">
        <v>147028</v>
      </c>
    </row>
    <row r="32" spans="1:7" ht="32.25" customHeight="1" x14ac:dyDescent="0.3">
      <c r="A32" s="26">
        <v>19</v>
      </c>
      <c r="B32" s="42" t="s">
        <v>78</v>
      </c>
      <c r="C32" s="24">
        <v>8331</v>
      </c>
      <c r="D32" s="24">
        <v>1</v>
      </c>
      <c r="E32" s="32" t="s">
        <v>99</v>
      </c>
      <c r="F32" s="66">
        <v>20038</v>
      </c>
      <c r="G32" s="72">
        <v>20038</v>
      </c>
    </row>
    <row r="33" spans="1:7" ht="32.25" customHeight="1" x14ac:dyDescent="0.3">
      <c r="A33" s="40">
        <v>20</v>
      </c>
      <c r="B33" s="42" t="s">
        <v>79</v>
      </c>
      <c r="C33" s="24">
        <v>6113</v>
      </c>
      <c r="D33" s="24">
        <v>1</v>
      </c>
      <c r="E33" s="32" t="s">
        <v>102</v>
      </c>
      <c r="F33" s="69">
        <v>11182</v>
      </c>
      <c r="G33" s="65">
        <v>14760</v>
      </c>
    </row>
    <row r="34" spans="1:7" ht="32.25" customHeight="1" x14ac:dyDescent="0.3">
      <c r="A34" s="40">
        <v>21</v>
      </c>
      <c r="B34" s="42" t="s">
        <v>79</v>
      </c>
      <c r="C34" s="24">
        <v>6113</v>
      </c>
      <c r="D34" s="24">
        <v>1</v>
      </c>
      <c r="E34" s="32" t="s">
        <v>102</v>
      </c>
      <c r="F34" s="69">
        <v>11182</v>
      </c>
      <c r="G34" s="65">
        <v>14760</v>
      </c>
    </row>
    <row r="35" spans="1:7" ht="32.25" customHeight="1" x14ac:dyDescent="0.3">
      <c r="A35" s="40">
        <v>22</v>
      </c>
      <c r="B35" s="48" t="s">
        <v>33</v>
      </c>
      <c r="C35" s="24">
        <v>7233</v>
      </c>
      <c r="D35" s="24">
        <v>1</v>
      </c>
      <c r="E35" s="32" t="s">
        <v>103</v>
      </c>
      <c r="F35" s="69">
        <v>13119</v>
      </c>
      <c r="G35" s="65">
        <v>18367</v>
      </c>
    </row>
    <row r="36" spans="1:7" ht="32.25" customHeight="1" x14ac:dyDescent="0.3">
      <c r="A36" s="79">
        <v>23</v>
      </c>
      <c r="B36" s="6" t="s">
        <v>110</v>
      </c>
      <c r="C36" s="29">
        <v>7241</v>
      </c>
      <c r="D36" s="24">
        <v>1</v>
      </c>
      <c r="E36" s="32" t="s">
        <v>112</v>
      </c>
      <c r="F36" s="69">
        <v>11661</v>
      </c>
      <c r="G36" s="65">
        <v>13061</v>
      </c>
    </row>
    <row r="37" spans="1:7" ht="32.25" customHeight="1" x14ac:dyDescent="0.3">
      <c r="A37" s="79">
        <v>24</v>
      </c>
      <c r="B37" s="42" t="s">
        <v>34</v>
      </c>
      <c r="C37" s="24">
        <v>5169</v>
      </c>
      <c r="D37" s="24">
        <v>8</v>
      </c>
      <c r="E37" s="31" t="s">
        <v>104</v>
      </c>
      <c r="F37" s="69">
        <v>8919</v>
      </c>
      <c r="G37" s="65">
        <v>80349</v>
      </c>
    </row>
    <row r="38" spans="1:7" ht="32.25" customHeight="1" thickBot="1" x14ac:dyDescent="0.35">
      <c r="A38" s="57">
        <v>25</v>
      </c>
      <c r="B38" s="49" t="s">
        <v>35</v>
      </c>
      <c r="C38" s="52">
        <v>9132</v>
      </c>
      <c r="D38" s="52">
        <v>1</v>
      </c>
      <c r="E38" s="35" t="s">
        <v>105</v>
      </c>
      <c r="F38" s="73">
        <v>11741</v>
      </c>
      <c r="G38" s="74">
        <v>13150</v>
      </c>
    </row>
    <row r="39" spans="1:7" ht="16.2" thickBot="1" x14ac:dyDescent="0.35">
      <c r="A39" s="36"/>
      <c r="B39" s="37" t="s">
        <v>80</v>
      </c>
      <c r="C39" s="38"/>
      <c r="D39" s="39">
        <f>SUM(D14:D38)</f>
        <v>87.5</v>
      </c>
      <c r="E39" s="38"/>
      <c r="F39" s="75"/>
      <c r="G39" s="76">
        <f>SUM(G14:G38)</f>
        <v>1387900.648</v>
      </c>
    </row>
    <row r="40" spans="1:7" x14ac:dyDescent="0.3">
      <c r="A40" s="17"/>
      <c r="B40" s="17"/>
      <c r="C40" s="17"/>
      <c r="D40" s="17"/>
      <c r="E40" s="17"/>
      <c r="F40" s="17"/>
      <c r="G40" s="17"/>
    </row>
    <row r="41" spans="1:7" ht="19.5" customHeight="1" x14ac:dyDescent="0.3">
      <c r="A41" s="93" t="s">
        <v>81</v>
      </c>
      <c r="B41" s="93"/>
      <c r="C41" s="93"/>
      <c r="D41" s="94" t="s">
        <v>82</v>
      </c>
      <c r="E41" s="94"/>
      <c r="F41" s="94" t="s">
        <v>116</v>
      </c>
      <c r="G41" s="94"/>
    </row>
    <row r="42" spans="1:7" ht="39" customHeight="1" x14ac:dyDescent="0.3">
      <c r="A42" s="93" t="s">
        <v>10</v>
      </c>
      <c r="B42" s="93"/>
      <c r="C42" s="93"/>
      <c r="D42" s="94" t="s">
        <v>82</v>
      </c>
      <c r="E42" s="94"/>
      <c r="F42" s="94" t="s">
        <v>83</v>
      </c>
      <c r="G42" s="94"/>
    </row>
  </sheetData>
  <mergeCells count="20">
    <mergeCell ref="A10:G10"/>
    <mergeCell ref="A11:G11"/>
    <mergeCell ref="A41:C41"/>
    <mergeCell ref="D41:E41"/>
    <mergeCell ref="F41:G41"/>
    <mergeCell ref="A42:C42"/>
    <mergeCell ref="D42:E42"/>
    <mergeCell ref="F42:G42"/>
    <mergeCell ref="A5:C5"/>
    <mergeCell ref="E5:G5"/>
    <mergeCell ref="A6:C6"/>
    <mergeCell ref="E6:G6"/>
    <mergeCell ref="A7:C7"/>
    <mergeCell ref="E7:G7"/>
    <mergeCell ref="A2:C2"/>
    <mergeCell ref="E2:G2"/>
    <mergeCell ref="A3:C3"/>
    <mergeCell ref="E3:G3"/>
    <mergeCell ref="A4:C4"/>
    <mergeCell ref="E4:G4"/>
  </mergeCells>
  <pageMargins left="0.7" right="0.7" top="0.5" bottom="0.56000000000000005" header="0.3" footer="0.3"/>
  <pageSetup paperSize="9" scale="6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Розрахунок до штатного</vt:lpstr>
      <vt:lpstr>Лист1</vt:lpstr>
      <vt:lpstr>'Розрахунок до штатного'!Область_друку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ÐžÐ»ÐµÐ³ ÐÐ´Ð°Ð¼Ð¾Ð²</dc:creator>
  <cp:keywords>office 2007 openxml php</cp:keywords>
  <dc:description>Test document for Office 2007 XLSX, generated using PHP classes.</dc:description>
  <cp:lastModifiedBy>Габріелла Коструб</cp:lastModifiedBy>
  <cp:lastPrinted>2026-05-29T13:07:29Z</cp:lastPrinted>
  <dcterms:created xsi:type="dcterms:W3CDTF">2024-11-12T22:21:12Z</dcterms:created>
  <dcterms:modified xsi:type="dcterms:W3CDTF">2026-06-03T12:20:31Z</dcterms:modified>
  <cp:category>Ð¨Ñ‚Ð°Ñ‚Ð½Ð¸Ð¹ Ñ€Ð¾Ð·Ð¿Ð¸Ñ</cp:category>
</cp:coreProperties>
</file>