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Додатки\"/>
    </mc:Choice>
  </mc:AlternateContent>
  <bookViews>
    <workbookView xWindow="32760" yWindow="32760" windowWidth="9660" windowHeight="5490" activeTab="1"/>
  </bookViews>
  <sheets>
    <sheet name="Розрахунок до штатного" sheetId="1" r:id="rId1"/>
    <sheet name="Лист1" sheetId="2" r:id="rId2"/>
  </sheets>
  <definedNames>
    <definedName name="_xlnm.Print_Area" localSheetId="0">'Розрахунок до штатного'!$A$1:$L$47</definedName>
  </definedNames>
  <calcPr calcId="977461"/>
</workbook>
</file>

<file path=xl/calcChain.xml><?xml version="1.0" encoding="utf-8"?>
<calcChain xmlns="http://schemas.openxmlformats.org/spreadsheetml/2006/main">
  <c r="G19" i="2" l="1"/>
  <c r="F15" i="2"/>
  <c r="F14" i="2"/>
  <c r="I28" i="1"/>
  <c r="J28" i="1"/>
  <c r="K28" i="1"/>
  <c r="H20" i="1"/>
  <c r="H21" i="1"/>
  <c r="H22" i="1"/>
  <c r="H23" i="1"/>
  <c r="I23" i="1"/>
  <c r="H24" i="1"/>
  <c r="J24" i="1"/>
  <c r="K24" i="1"/>
  <c r="H25" i="1"/>
  <c r="H26" i="1"/>
  <c r="I26" i="1"/>
  <c r="H27" i="1"/>
  <c r="I27" i="1"/>
  <c r="H28" i="1"/>
  <c r="H29" i="1"/>
  <c r="J29" i="1"/>
  <c r="K29" i="1"/>
  <c r="H30" i="1"/>
  <c r="I30" i="1"/>
  <c r="H19" i="1"/>
  <c r="J19" i="1"/>
  <c r="I15" i="1"/>
  <c r="I9" i="1"/>
  <c r="J9" i="1"/>
  <c r="K9" i="1"/>
  <c r="H7" i="1"/>
  <c r="J7" i="1"/>
  <c r="K7" i="1"/>
  <c r="H8" i="1"/>
  <c r="I8" i="1"/>
  <c r="H9" i="1"/>
  <c r="H10" i="1"/>
  <c r="J10" i="1"/>
  <c r="K10" i="1"/>
  <c r="H11" i="1"/>
  <c r="J11" i="1"/>
  <c r="K11" i="1"/>
  <c r="H12" i="1"/>
  <c r="J12" i="1"/>
  <c r="K12" i="1"/>
  <c r="H13" i="1"/>
  <c r="H14" i="1"/>
  <c r="I14" i="1"/>
  <c r="H15" i="1"/>
  <c r="H6" i="1"/>
  <c r="F13" i="2"/>
  <c r="F12" i="2"/>
  <c r="G12" i="2"/>
  <c r="F11" i="2"/>
  <c r="G11" i="2"/>
  <c r="G34" i="2"/>
  <c r="D34" i="2"/>
  <c r="G16" i="1"/>
  <c r="J13" i="1"/>
  <c r="K13" i="1"/>
  <c r="G16" i="2"/>
  <c r="G17" i="2"/>
  <c r="I20" i="1"/>
  <c r="J20" i="1"/>
  <c r="K20" i="1"/>
  <c r="I25" i="1"/>
  <c r="J25" i="1"/>
  <c r="K25" i="1"/>
  <c r="I19" i="1"/>
  <c r="G31" i="1"/>
  <c r="G32" i="1"/>
  <c r="K36" i="1"/>
  <c r="J21" i="1"/>
  <c r="J22" i="1"/>
  <c r="K22" i="1"/>
  <c r="K21" i="1"/>
  <c r="J15" i="1"/>
  <c r="K15" i="1"/>
  <c r="J6" i="1"/>
  <c r="K6" i="1"/>
  <c r="K19" i="1"/>
  <c r="I31" i="1"/>
  <c r="I16" i="1"/>
  <c r="I32" i="1"/>
  <c r="J30" i="1"/>
  <c r="K30" i="1"/>
  <c r="J27" i="1"/>
  <c r="K27" i="1"/>
  <c r="J8" i="1"/>
  <c r="K8" i="1"/>
  <c r="K16" i="1"/>
  <c r="H16" i="1"/>
  <c r="H31" i="1"/>
  <c r="J14" i="1"/>
  <c r="K14" i="1"/>
  <c r="J26" i="1"/>
  <c r="K26" i="1"/>
  <c r="J23" i="1"/>
  <c r="K23" i="1"/>
  <c r="J16" i="1"/>
  <c r="H32" i="1"/>
  <c r="J31" i="1"/>
  <c r="K31" i="1"/>
  <c r="K32" i="1"/>
  <c r="J32" i="1"/>
  <c r="K35" i="1"/>
  <c r="K37" i="1"/>
</calcChain>
</file>

<file path=xl/sharedStrings.xml><?xml version="1.0" encoding="utf-8"?>
<sst xmlns="http://schemas.openxmlformats.org/spreadsheetml/2006/main" count="180" uniqueCount="116">
  <si>
    <t>Професія</t>
  </si>
  <si>
    <t>Код професії</t>
  </si>
  <si>
    <t>Коеф. І розряду</t>
  </si>
  <si>
    <t>Коеф. за посадою</t>
  </si>
  <si>
    <t>Коеф. осн. проф.</t>
  </si>
  <si>
    <t>Оклад</t>
  </si>
  <si>
    <t>Додаткова (грн)</t>
  </si>
  <si>
    <t>Заробітна плата (грн.)</t>
  </si>
  <si>
    <t>Річний ФОП (грн.)</t>
  </si>
  <si>
    <t>Директор підприємства</t>
  </si>
  <si>
    <t>Головний бухгалтер</t>
  </si>
  <si>
    <t>Майстер</t>
  </si>
  <si>
    <t>1222.2 </t>
  </si>
  <si>
    <t>Майстер зеленого господарства </t>
  </si>
  <si>
    <t>Економіст</t>
  </si>
  <si>
    <t>2441.2 </t>
  </si>
  <si>
    <t>Пров.спец.</t>
  </si>
  <si>
    <t>Інженер з охорони праці</t>
  </si>
  <si>
    <t xml:space="preserve">Фахівець з публічних закупівель </t>
  </si>
  <si>
    <t>Бухгалтер</t>
  </si>
  <si>
    <t>Інспектор з кадрів</t>
  </si>
  <si>
    <t>ВСЬОГО</t>
  </si>
  <si>
    <t>Коеф. за розр.</t>
  </si>
  <si>
    <t>Коеф. робіт та проф.</t>
  </si>
  <si>
    <t>Водій автотранспортних засобів (Розкидувач піску, Вантажопідйомність (т): від 5 до 7)</t>
  </si>
  <si>
    <t>Без р.</t>
  </si>
  <si>
    <t>Дорожній робітник</t>
  </si>
  <si>
    <t>Машиніст автогрейдера (Автогрейдер, Потужність (к.с.): від 35 до 60)</t>
  </si>
  <si>
    <t>Прибиральник територій</t>
  </si>
  <si>
    <t>Робітник з благоустрою</t>
  </si>
  <si>
    <t>Тракторист (Трактор колісний, Потужність (к.с.): від 60 до 99)</t>
  </si>
  <si>
    <t>Озеленювач</t>
  </si>
  <si>
    <t>6113 </t>
  </si>
  <si>
    <t>Слюсар з ремонту дорожньо-будівельних машин та тракторів</t>
  </si>
  <si>
    <t>Охоронник</t>
  </si>
  <si>
    <t>Прибиральник службових приміщень</t>
  </si>
  <si>
    <t>Всього по підприємству:</t>
  </si>
  <si>
    <t>Середньомісячне скорочення у міжсезонний період</t>
  </si>
  <si>
    <t>Частка посадового окладу у складі середньої заробітної плати працівників (не нижче 70%)</t>
  </si>
  <si>
    <t>Середньомісячний ФОП</t>
  </si>
  <si>
    <t>Середньомісячна чисельність</t>
  </si>
  <si>
    <t>Середньомісячна заробітна плата</t>
  </si>
  <si>
    <t>Розподіл витрат з оплати праці за видами діяльності</t>
  </si>
  <si>
    <t>Шт. чис.</t>
  </si>
  <si>
    <t>Сер.-міс. ЗП(грн.)</t>
  </si>
  <si>
    <t>Загальновиробничий (невиробничий) персонал</t>
  </si>
  <si>
    <t>Адміністративний (загальногосподарський) персонал</t>
  </si>
  <si>
    <t>Збирання безпечних побутових відходів</t>
  </si>
  <si>
    <t>Надання ландшафтних послуг</t>
  </si>
  <si>
    <t>Діяльність з прибирання (благоустрій)</t>
  </si>
  <si>
    <t>Технічне обслуговування та ремонт автотранспортних засобів</t>
  </si>
  <si>
    <t>Категорія/  група</t>
  </si>
  <si>
    <t>Розряд/   категорія</t>
  </si>
  <si>
    <t>Штатна чисел.</t>
  </si>
  <si>
    <t>1221.2</t>
  </si>
  <si>
    <t>2419.2</t>
  </si>
  <si>
    <t>1210.1</t>
  </si>
  <si>
    <t>ШТАТНОГО  РОЗПИСУ</t>
  </si>
  <si>
    <t>ПОГОДЖЕНО</t>
  </si>
  <si>
    <t>ЗАТВЕРДЖУЮ</t>
  </si>
  <si>
    <t>рішення виконавчого комітету Хустської міської ради</t>
  </si>
  <si>
    <t>Директор КП "Реклама-Хуст"</t>
  </si>
  <si>
    <t>ШТАТНИЙ РОЗПИС</t>
  </si>
  <si>
    <t>№ з/п</t>
  </si>
  <si>
    <t>Назва посад (професій)</t>
  </si>
  <si>
    <t xml:space="preserve">Код професій </t>
  </si>
  <si>
    <t>Кількість штатних посад</t>
  </si>
  <si>
    <t>Тарифний розряд</t>
  </si>
  <si>
    <t>Посадовий оклад                  (грн)</t>
  </si>
  <si>
    <t>Фонд заробітної плати за місяць (грн)</t>
  </si>
  <si>
    <t>Майстер зеленого господарства</t>
  </si>
  <si>
    <t>1222.2</t>
  </si>
  <si>
    <t>2441.2</t>
  </si>
  <si>
    <t>2149.2</t>
  </si>
  <si>
    <t>Фахівець з публічних закупівель</t>
  </si>
  <si>
    <t>Водій автотранспортних засобів (Розкидувач піску)</t>
  </si>
  <si>
    <t>Водій автотранспортних засобів (Сміттєвоз)</t>
  </si>
  <si>
    <t>Машиніст автогрейдера</t>
  </si>
  <si>
    <t>Тракторист</t>
  </si>
  <si>
    <t xml:space="preserve">Озеленювач </t>
  </si>
  <si>
    <t>Разом</t>
  </si>
  <si>
    <t>Директор</t>
  </si>
  <si>
    <t>_________________</t>
  </si>
  <si>
    <t>Ю.Ю. Чепка</t>
  </si>
  <si>
    <t>С.М. Щербан</t>
  </si>
  <si>
    <t xml:space="preserve">_________________      Ю.Ю. Чепка </t>
  </si>
  <si>
    <t>Головний бухгалтер                            ____________                 С.М. Щербан</t>
  </si>
  <si>
    <t xml:space="preserve"> РОЗРАХУНОК </t>
  </si>
  <si>
    <t xml:space="preserve">з місячним фондом заробітної плати                          </t>
  </si>
  <si>
    <t>Ст. спеціаліст</t>
  </si>
  <si>
    <t>на 01.01.2026 рік</t>
  </si>
  <si>
    <t>Вакансія/зайнята посада</t>
  </si>
  <si>
    <t>Зайнята</t>
  </si>
  <si>
    <t>Водій автотранспортних засобів (Сміттєвоз, Вантажопідйомність (т): від 3 до 5)</t>
  </si>
  <si>
    <t>Юрист</t>
  </si>
  <si>
    <t>3328*2,0*3,9*1,69</t>
  </si>
  <si>
    <t>3328*2,0*3,2*1,69</t>
  </si>
  <si>
    <t>3328*2,0*1,9*1,69</t>
  </si>
  <si>
    <t>3328*2,0*2,2*1,69</t>
  </si>
  <si>
    <t>3328*2,0*1,8*1,69</t>
  </si>
  <si>
    <t>3328*2,0*2,0*1,69</t>
  </si>
  <si>
    <t>3328*2,0*1,7*1,69</t>
  </si>
  <si>
    <t>3328*2,0*1,0*2,25</t>
  </si>
  <si>
    <t>3328*2,0*1,08*2,25</t>
  </si>
  <si>
    <t>3328*2,0*1,54*1,34</t>
  </si>
  <si>
    <t>3328*2,0*1,35*2,23</t>
  </si>
  <si>
    <t>3328*2,0*1,0*1,77</t>
  </si>
  <si>
    <t>3328*2,0*1,2*1,77</t>
  </si>
  <si>
    <t>3328*2,0*1,2*1,4</t>
  </si>
  <si>
    <t>3328*2,0*1,35*1,46</t>
  </si>
  <si>
    <t>3328*2,0*1,0*1,34</t>
  </si>
  <si>
    <t>3328*2,0*1,2*1,47</t>
  </si>
  <si>
    <t>ВСЬОГО:</t>
  </si>
  <si>
    <t>1 276 076 (Один мільйон двісті сімдесят шість тисяч сімдесят шість гривень 00 коп.)</t>
  </si>
  <si>
    <t>штат в кількості 82,5 одиниць</t>
  </si>
  <si>
    <t>від 24.12.2025 р.  № 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</si>
</sst>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4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95">
    <xf numFmtId="0" fontId="0" fillId="0" borderId="0" xfId="0" applyFill="1" applyProtection="1"/>
    <xf numFmtId="0" fontId="1" fillId="0" borderId="0" xfId="0" applyFont="1" applyFill="1" applyProtection="1"/>
    <xf numFmtId="0" fontId="6" fillId="0" borderId="1" xfId="0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4" fontId="6" fillId="0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4" fontId="0" fillId="0" borderId="0" xfId="0" applyNumberFormat="1" applyFill="1" applyProtection="1"/>
    <xf numFmtId="4" fontId="3" fillId="0" borderId="0" xfId="0" applyNumberFormat="1" applyFont="1" applyFill="1" applyProtection="1"/>
    <xf numFmtId="0" fontId="2" fillId="0" borderId="0" xfId="0" applyFont="1" applyFill="1" applyProtection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9" fontId="12" fillId="4" borderId="8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9" fontId="12" fillId="4" borderId="1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/>
    </xf>
    <xf numFmtId="166" fontId="0" fillId="0" borderId="0" xfId="0" applyNumberFormat="1" applyFill="1" applyProtection="1"/>
    <xf numFmtId="0" fontId="5" fillId="0" borderId="0" xfId="0" applyFont="1" applyFill="1" applyProtection="1"/>
    <xf numFmtId="0" fontId="6" fillId="0" borderId="1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Protection="1"/>
    <xf numFmtId="166" fontId="2" fillId="0" borderId="0" xfId="0" applyNumberFormat="1" applyFont="1" applyFill="1" applyProtection="1"/>
    <xf numFmtId="166" fontId="6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5" fillId="5" borderId="1" xfId="0" applyFont="1" applyFill="1" applyBorder="1" applyAlignment="1" applyProtection="1">
      <alignment horizontal="center" wrapText="1"/>
    </xf>
    <xf numFmtId="0" fontId="0" fillId="5" borderId="1" xfId="0" applyFill="1" applyBorder="1" applyProtection="1"/>
    <xf numFmtId="4" fontId="0" fillId="5" borderId="1" xfId="0" applyNumberFormat="1" applyFill="1" applyBorder="1" applyProtection="1"/>
    <xf numFmtId="0" fontId="6" fillId="5" borderId="1" xfId="0" applyFont="1" applyFill="1" applyBorder="1" applyProtection="1"/>
    <xf numFmtId="0" fontId="12" fillId="0" borderId="7" xfId="0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20" xfId="0" applyNumberFormat="1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wrapText="1"/>
    </xf>
    <xf numFmtId="3" fontId="12" fillId="4" borderId="8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4" borderId="20" xfId="0" applyNumberFormat="1" applyFont="1" applyFill="1" applyBorder="1" applyAlignment="1">
      <alignment horizontal="center" vertical="center" wrapText="1"/>
    </xf>
    <xf numFmtId="3" fontId="12" fillId="0" borderId="21" xfId="0" applyNumberFormat="1" applyFont="1" applyFill="1" applyBorder="1" applyAlignment="1" applyProtection="1">
      <alignment horizontal="center" vertical="center" wrapText="1"/>
    </xf>
    <xf numFmtId="3" fontId="12" fillId="4" borderId="21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 applyProtection="1">
      <alignment horizontal="center" vertical="center"/>
    </xf>
    <xf numFmtId="3" fontId="6" fillId="0" borderId="23" xfId="0" applyNumberFormat="1" applyFont="1" applyFill="1" applyBorder="1" applyAlignment="1" applyProtection="1">
      <alignment horizontal="center" vertical="center"/>
    </xf>
    <xf numFmtId="3" fontId="12" fillId="0" borderId="16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6" fillId="0" borderId="1" xfId="0" applyFont="1" applyFill="1" applyBorder="1" applyProtection="1"/>
    <xf numFmtId="0" fontId="5" fillId="2" borderId="1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EEEE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Ruler="0" view="pageBreakPreview" zoomScale="60" zoomScaleNormal="90" workbookViewId="0">
      <selection activeCell="K36" sqref="K36"/>
    </sheetView>
  </sheetViews>
  <sheetFormatPr defaultRowHeight="15" x14ac:dyDescent="0.25"/>
  <cols>
    <col min="1" max="1" width="44.140625" customWidth="1"/>
    <col min="2" max="2" width="11.42578125" customWidth="1"/>
    <col min="3" max="3" width="15.42578125" customWidth="1"/>
    <col min="4" max="4" width="9" customWidth="1"/>
    <col min="5" max="5" width="9.7109375" customWidth="1"/>
    <col min="6" max="6" width="9.5703125" customWidth="1"/>
    <col min="7" max="7" width="10.140625" customWidth="1"/>
    <col min="8" max="8" width="13" customWidth="1"/>
    <col min="9" max="9" width="12.140625" customWidth="1"/>
    <col min="10" max="10" width="14.140625" customWidth="1"/>
    <col min="11" max="11" width="16.5703125" customWidth="1"/>
    <col min="12" max="12" width="11.85546875" customWidth="1"/>
    <col min="13" max="13" width="10" bestFit="1" customWidth="1"/>
  </cols>
  <sheetData>
    <row r="1" spans="1:13" ht="18.75" customHeight="1" x14ac:dyDescent="0.25">
      <c r="A1" s="84" t="s">
        <v>87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15" customHeight="1" x14ac:dyDescent="0.25">
      <c r="A2" s="85" t="s">
        <v>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3" ht="15" customHeight="1" x14ac:dyDescent="0.25">
      <c r="A3" s="86" t="s">
        <v>90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s="1" customFormat="1" ht="47.25" customHeight="1" x14ac:dyDescent="0.25">
      <c r="A4" s="8" t="s">
        <v>0</v>
      </c>
      <c r="B4" s="9" t="s">
        <v>1</v>
      </c>
      <c r="C4" s="9" t="s">
        <v>51</v>
      </c>
      <c r="D4" s="9" t="s">
        <v>2</v>
      </c>
      <c r="E4" s="9" t="s">
        <v>3</v>
      </c>
      <c r="F4" s="9" t="s">
        <v>4</v>
      </c>
      <c r="G4" s="9" t="s">
        <v>53</v>
      </c>
      <c r="H4" s="9" t="s">
        <v>5</v>
      </c>
      <c r="I4" s="9" t="s">
        <v>6</v>
      </c>
      <c r="J4" s="9" t="s">
        <v>7</v>
      </c>
      <c r="K4" s="9" t="s">
        <v>8</v>
      </c>
      <c r="L4" s="58" t="s">
        <v>91</v>
      </c>
    </row>
    <row r="5" spans="1:13" ht="15.75" hidden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57"/>
    </row>
    <row r="6" spans="1:13" ht="15.75" x14ac:dyDescent="0.25">
      <c r="A6" s="2" t="s">
        <v>9</v>
      </c>
      <c r="B6" s="3" t="s">
        <v>56</v>
      </c>
      <c r="C6" s="3"/>
      <c r="D6" s="3">
        <v>2</v>
      </c>
      <c r="E6" s="3">
        <v>3.9</v>
      </c>
      <c r="F6" s="3">
        <v>1.69</v>
      </c>
      <c r="G6" s="3">
        <v>1</v>
      </c>
      <c r="H6" s="63">
        <f>3328*D6*E6*F6</f>
        <v>43869.695999999996</v>
      </c>
      <c r="I6" s="4"/>
      <c r="J6" s="63">
        <f t="shared" ref="J6:J15" si="0">G6*(H6+I6)</f>
        <v>43869.695999999996</v>
      </c>
      <c r="K6" s="63">
        <f>J6*12</f>
        <v>526436.35199999996</v>
      </c>
      <c r="L6" s="3" t="s">
        <v>92</v>
      </c>
    </row>
    <row r="7" spans="1:13" ht="15.75" x14ac:dyDescent="0.25">
      <c r="A7" s="2" t="s">
        <v>10</v>
      </c>
      <c r="B7" s="3">
        <v>1231</v>
      </c>
      <c r="C7" s="3"/>
      <c r="D7" s="3">
        <v>2</v>
      </c>
      <c r="E7" s="3">
        <v>3.2</v>
      </c>
      <c r="F7" s="3">
        <v>1.69</v>
      </c>
      <c r="G7" s="3">
        <v>1</v>
      </c>
      <c r="H7" s="63">
        <f t="shared" ref="H7:H15" si="1">3328*D7*E7*F7</f>
        <v>35995.648000000001</v>
      </c>
      <c r="I7" s="4"/>
      <c r="J7" s="63">
        <f t="shared" si="0"/>
        <v>35995.648000000001</v>
      </c>
      <c r="K7" s="63">
        <f t="shared" ref="K7:K15" si="2">J7*12</f>
        <v>431947.77600000001</v>
      </c>
      <c r="L7" s="3" t="s">
        <v>92</v>
      </c>
    </row>
    <row r="8" spans="1:13" ht="15.75" x14ac:dyDescent="0.25">
      <c r="A8" s="2" t="s">
        <v>11</v>
      </c>
      <c r="B8" s="3" t="s">
        <v>12</v>
      </c>
      <c r="C8" s="3"/>
      <c r="D8" s="3">
        <v>2</v>
      </c>
      <c r="E8" s="3">
        <v>1.9</v>
      </c>
      <c r="F8" s="3">
        <v>1.69</v>
      </c>
      <c r="G8" s="3">
        <v>2</v>
      </c>
      <c r="H8" s="63">
        <f t="shared" si="1"/>
        <v>21372.415999999997</v>
      </c>
      <c r="I8" s="63">
        <f>H8*20%</f>
        <v>4274.4831999999997</v>
      </c>
      <c r="J8" s="63">
        <f>G8*(H8+I8)</f>
        <v>51293.798399999992</v>
      </c>
      <c r="K8" s="63">
        <f t="shared" si="2"/>
        <v>615525.58079999988</v>
      </c>
      <c r="L8" s="3" t="s">
        <v>92</v>
      </c>
    </row>
    <row r="9" spans="1:13" ht="15.75" x14ac:dyDescent="0.25">
      <c r="A9" s="2" t="s">
        <v>13</v>
      </c>
      <c r="B9" s="3" t="s">
        <v>54</v>
      </c>
      <c r="C9" s="3"/>
      <c r="D9" s="3">
        <v>2</v>
      </c>
      <c r="E9" s="3">
        <v>1.9</v>
      </c>
      <c r="F9" s="3">
        <v>1.69</v>
      </c>
      <c r="G9" s="3">
        <v>1</v>
      </c>
      <c r="H9" s="63">
        <f t="shared" si="1"/>
        <v>21372.415999999997</v>
      </c>
      <c r="I9" s="63">
        <f>H9*20%</f>
        <v>4274.4831999999997</v>
      </c>
      <c r="J9" s="63">
        <f>G9*(H9+I9)</f>
        <v>25646.899199999996</v>
      </c>
      <c r="K9" s="63">
        <f t="shared" si="2"/>
        <v>307762.79039999994</v>
      </c>
      <c r="L9" s="3" t="s">
        <v>92</v>
      </c>
      <c r="M9" s="11"/>
    </row>
    <row r="10" spans="1:13" ht="15.75" x14ac:dyDescent="0.25">
      <c r="A10" s="2" t="s">
        <v>14</v>
      </c>
      <c r="B10" s="3" t="s">
        <v>15</v>
      </c>
      <c r="C10" s="3" t="s">
        <v>16</v>
      </c>
      <c r="D10" s="3">
        <v>2</v>
      </c>
      <c r="E10" s="56">
        <v>2.2000000000000002</v>
      </c>
      <c r="F10" s="3">
        <v>1.69</v>
      </c>
      <c r="G10" s="3">
        <v>1</v>
      </c>
      <c r="H10" s="63">
        <f t="shared" si="1"/>
        <v>24747.008000000002</v>
      </c>
      <c r="I10" s="63"/>
      <c r="J10" s="63">
        <f t="shared" si="0"/>
        <v>24747.008000000002</v>
      </c>
      <c r="K10" s="63">
        <f t="shared" si="2"/>
        <v>296964.09600000002</v>
      </c>
      <c r="L10" s="3" t="s">
        <v>92</v>
      </c>
    </row>
    <row r="11" spans="1:13" ht="15.75" x14ac:dyDescent="0.25">
      <c r="A11" s="2" t="s">
        <v>17</v>
      </c>
      <c r="B11" s="3">
        <v>2149</v>
      </c>
      <c r="C11" s="3"/>
      <c r="D11" s="3">
        <v>2</v>
      </c>
      <c r="E11" s="3">
        <v>1.8</v>
      </c>
      <c r="F11" s="3">
        <v>1.69</v>
      </c>
      <c r="G11" s="3">
        <v>1</v>
      </c>
      <c r="H11" s="63">
        <f t="shared" si="1"/>
        <v>20247.552</v>
      </c>
      <c r="I11" s="63"/>
      <c r="J11" s="63">
        <f t="shared" si="0"/>
        <v>20247.552</v>
      </c>
      <c r="K11" s="63">
        <f t="shared" si="2"/>
        <v>242970.62400000001</v>
      </c>
      <c r="L11" s="3" t="s">
        <v>92</v>
      </c>
    </row>
    <row r="12" spans="1:13" ht="15.75" x14ac:dyDescent="0.25">
      <c r="A12" s="2" t="s">
        <v>18</v>
      </c>
      <c r="B12" s="3" t="s">
        <v>55</v>
      </c>
      <c r="C12" s="3" t="s">
        <v>16</v>
      </c>
      <c r="D12" s="3">
        <v>2</v>
      </c>
      <c r="E12" s="3">
        <v>2.2000000000000002</v>
      </c>
      <c r="F12" s="3">
        <v>1.69</v>
      </c>
      <c r="G12" s="3">
        <v>0.5</v>
      </c>
      <c r="H12" s="63">
        <f t="shared" si="1"/>
        <v>24747.008000000002</v>
      </c>
      <c r="I12" s="63"/>
      <c r="J12" s="63">
        <f t="shared" si="0"/>
        <v>12373.504000000001</v>
      </c>
      <c r="K12" s="63">
        <f t="shared" si="2"/>
        <v>148482.04800000001</v>
      </c>
      <c r="L12" s="3" t="s">
        <v>92</v>
      </c>
    </row>
    <row r="13" spans="1:13" ht="15.75" x14ac:dyDescent="0.25">
      <c r="A13" s="2" t="s">
        <v>94</v>
      </c>
      <c r="B13" s="3">
        <v>2429</v>
      </c>
      <c r="C13" s="3"/>
      <c r="D13" s="3">
        <v>2</v>
      </c>
      <c r="E13" s="3">
        <v>2</v>
      </c>
      <c r="F13" s="3">
        <v>1.69</v>
      </c>
      <c r="G13" s="3">
        <v>1</v>
      </c>
      <c r="H13" s="63">
        <f t="shared" si="1"/>
        <v>22497.279999999999</v>
      </c>
      <c r="I13" s="63"/>
      <c r="J13" s="63">
        <f t="shared" si="0"/>
        <v>22497.279999999999</v>
      </c>
      <c r="K13" s="63">
        <f t="shared" si="2"/>
        <v>269967.35999999999</v>
      </c>
      <c r="L13" s="3" t="s">
        <v>92</v>
      </c>
    </row>
    <row r="14" spans="1:13" ht="15.75" x14ac:dyDescent="0.25">
      <c r="A14" s="2" t="s">
        <v>19</v>
      </c>
      <c r="B14" s="3">
        <v>3433</v>
      </c>
      <c r="C14" s="3" t="s">
        <v>89</v>
      </c>
      <c r="D14" s="3">
        <v>2</v>
      </c>
      <c r="E14" s="3">
        <v>2</v>
      </c>
      <c r="F14" s="3">
        <v>1.69</v>
      </c>
      <c r="G14" s="3">
        <v>1</v>
      </c>
      <c r="H14" s="63">
        <f t="shared" si="1"/>
        <v>22497.279999999999</v>
      </c>
      <c r="I14" s="63">
        <f>H14*30%</f>
        <v>6749.1839999999993</v>
      </c>
      <c r="J14" s="63">
        <f t="shared" si="0"/>
        <v>29246.464</v>
      </c>
      <c r="K14" s="63">
        <f t="shared" si="2"/>
        <v>350957.56799999997</v>
      </c>
      <c r="L14" s="3" t="s">
        <v>92</v>
      </c>
    </row>
    <row r="15" spans="1:13" ht="15.75" x14ac:dyDescent="0.25">
      <c r="A15" s="2" t="s">
        <v>20</v>
      </c>
      <c r="B15" s="3">
        <v>3423</v>
      </c>
      <c r="C15" s="3"/>
      <c r="D15" s="3">
        <v>2</v>
      </c>
      <c r="E15" s="3">
        <v>1.7</v>
      </c>
      <c r="F15" s="3">
        <v>1.69</v>
      </c>
      <c r="G15" s="3">
        <v>1</v>
      </c>
      <c r="H15" s="63">
        <f t="shared" si="1"/>
        <v>19122.687999999998</v>
      </c>
      <c r="I15" s="63">
        <f>H15*20%</f>
        <v>3824.5375999999997</v>
      </c>
      <c r="J15" s="63">
        <f t="shared" si="0"/>
        <v>22947.225599999998</v>
      </c>
      <c r="K15" s="63">
        <f t="shared" si="2"/>
        <v>275366.70719999995</v>
      </c>
      <c r="L15" s="3" t="s">
        <v>92</v>
      </c>
    </row>
    <row r="16" spans="1:13" ht="15.75" x14ac:dyDescent="0.25">
      <c r="A16" s="5" t="s">
        <v>21</v>
      </c>
      <c r="B16" s="83"/>
      <c r="C16" s="83"/>
      <c r="D16" s="83"/>
      <c r="E16" s="83"/>
      <c r="F16" s="83"/>
      <c r="G16" s="7">
        <f>SUM(G6:G15)</f>
        <v>10.5</v>
      </c>
      <c r="H16" s="64">
        <f>SUM(H6:H15)</f>
        <v>256468.992</v>
      </c>
      <c r="I16" s="64">
        <f>SUM(I6:I15)</f>
        <v>19122.687999999998</v>
      </c>
      <c r="J16" s="64">
        <f>SUM(J6:J15)</f>
        <v>288865.07519999996</v>
      </c>
      <c r="K16" s="64">
        <f>SUM(K6:K15)</f>
        <v>3466380.9023999996</v>
      </c>
      <c r="L16" s="61"/>
    </row>
    <row r="17" spans="1:12" ht="48" customHeight="1" x14ac:dyDescent="0.25">
      <c r="A17" s="8" t="s">
        <v>0</v>
      </c>
      <c r="B17" s="9" t="s">
        <v>1</v>
      </c>
      <c r="C17" s="9" t="s">
        <v>52</v>
      </c>
      <c r="D17" s="9" t="s">
        <v>2</v>
      </c>
      <c r="E17" s="9" t="s">
        <v>22</v>
      </c>
      <c r="F17" s="9" t="s">
        <v>23</v>
      </c>
      <c r="G17" s="9" t="s">
        <v>53</v>
      </c>
      <c r="H17" s="9" t="s">
        <v>5</v>
      </c>
      <c r="I17" s="9" t="s">
        <v>6</v>
      </c>
      <c r="J17" s="9" t="s">
        <v>7</v>
      </c>
      <c r="K17" s="9" t="s">
        <v>8</v>
      </c>
      <c r="L17" s="61"/>
    </row>
    <row r="18" spans="1:12" ht="15.75" hidden="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2"/>
    </row>
    <row r="19" spans="1:12" ht="47.25" x14ac:dyDescent="0.25">
      <c r="A19" s="6" t="s">
        <v>24</v>
      </c>
      <c r="B19" s="29">
        <v>8322</v>
      </c>
      <c r="C19" s="29" t="s">
        <v>25</v>
      </c>
      <c r="D19" s="29">
        <v>2</v>
      </c>
      <c r="E19" s="29">
        <v>1</v>
      </c>
      <c r="F19" s="29">
        <v>2.25</v>
      </c>
      <c r="G19" s="29">
        <v>2</v>
      </c>
      <c r="H19" s="65">
        <f>3328*D19*E19*F19</f>
        <v>14976</v>
      </c>
      <c r="I19" s="65">
        <f>H19*30%</f>
        <v>4492.8</v>
      </c>
      <c r="J19" s="65">
        <f>G19*(H19+I19)</f>
        <v>38937.599999999999</v>
      </c>
      <c r="K19" s="65">
        <f>J19*12</f>
        <v>467251.19999999995</v>
      </c>
      <c r="L19" s="29" t="s">
        <v>92</v>
      </c>
    </row>
    <row r="20" spans="1:12" ht="15.75" x14ac:dyDescent="0.25">
      <c r="A20" s="6" t="s">
        <v>26</v>
      </c>
      <c r="B20" s="29">
        <v>8332</v>
      </c>
      <c r="C20" s="29">
        <v>5</v>
      </c>
      <c r="D20" s="29">
        <v>2</v>
      </c>
      <c r="E20" s="29">
        <v>1.54</v>
      </c>
      <c r="F20" s="29">
        <v>1.34</v>
      </c>
      <c r="G20" s="29">
        <v>6</v>
      </c>
      <c r="H20" s="65">
        <f t="shared" ref="H20:H30" si="3">3328*D20*E20*F20</f>
        <v>13735.321600000001</v>
      </c>
      <c r="I20" s="65">
        <f>H20*42%</f>
        <v>5768.8350719999999</v>
      </c>
      <c r="J20" s="65">
        <f>G20*(H20+I20)</f>
        <v>117024.94003200001</v>
      </c>
      <c r="K20" s="65">
        <f t="shared" ref="K20:K30" si="4">J20*12</f>
        <v>1404299.2803840002</v>
      </c>
      <c r="L20" s="29" t="s">
        <v>92</v>
      </c>
    </row>
    <row r="21" spans="1:12" ht="30.75" customHeight="1" x14ac:dyDescent="0.25">
      <c r="A21" s="6" t="s">
        <v>27</v>
      </c>
      <c r="B21" s="29">
        <v>8332</v>
      </c>
      <c r="C21" s="29">
        <v>4</v>
      </c>
      <c r="D21" s="29">
        <v>2</v>
      </c>
      <c r="E21" s="29">
        <v>1.35</v>
      </c>
      <c r="F21" s="29">
        <v>2.23</v>
      </c>
      <c r="G21" s="29">
        <v>1</v>
      </c>
      <c r="H21" s="65">
        <f t="shared" si="3"/>
        <v>20037.887999999999</v>
      </c>
      <c r="I21" s="65"/>
      <c r="J21" s="65">
        <f t="shared" ref="J21:J30" si="5">G21*(H21+I21)</f>
        <v>20037.887999999999</v>
      </c>
      <c r="K21" s="65">
        <f t="shared" si="4"/>
        <v>240454.65599999999</v>
      </c>
      <c r="L21" s="29" t="s">
        <v>92</v>
      </c>
    </row>
    <row r="22" spans="1:12" ht="15.75" x14ac:dyDescent="0.25">
      <c r="A22" s="6" t="s">
        <v>28</v>
      </c>
      <c r="B22" s="29">
        <v>9162</v>
      </c>
      <c r="C22" s="29" t="s">
        <v>25</v>
      </c>
      <c r="D22" s="29">
        <v>2</v>
      </c>
      <c r="E22" s="29">
        <v>1</v>
      </c>
      <c r="F22" s="29">
        <v>1.77</v>
      </c>
      <c r="G22" s="29">
        <v>41</v>
      </c>
      <c r="H22" s="65">
        <f t="shared" si="3"/>
        <v>11781.12</v>
      </c>
      <c r="I22" s="65"/>
      <c r="J22" s="65">
        <f t="shared" si="5"/>
        <v>483025.92000000004</v>
      </c>
      <c r="K22" s="65">
        <f t="shared" si="4"/>
        <v>5796311.040000001</v>
      </c>
      <c r="L22" s="29" t="s">
        <v>92</v>
      </c>
    </row>
    <row r="23" spans="1:12" ht="15.75" x14ac:dyDescent="0.25">
      <c r="A23" s="6" t="s">
        <v>29</v>
      </c>
      <c r="B23" s="29">
        <v>9161</v>
      </c>
      <c r="C23" s="29">
        <v>3</v>
      </c>
      <c r="D23" s="29">
        <v>2</v>
      </c>
      <c r="E23" s="29">
        <v>1.2</v>
      </c>
      <c r="F23" s="29">
        <v>1.77</v>
      </c>
      <c r="G23" s="29">
        <v>8</v>
      </c>
      <c r="H23" s="65">
        <f t="shared" si="3"/>
        <v>14137.343999999999</v>
      </c>
      <c r="I23" s="65">
        <f>H23*30%</f>
        <v>4241.2031999999999</v>
      </c>
      <c r="J23" s="65">
        <f t="shared" si="5"/>
        <v>147028.37760000001</v>
      </c>
      <c r="K23" s="65">
        <f t="shared" si="4"/>
        <v>1764340.5312000001</v>
      </c>
      <c r="L23" s="29" t="s">
        <v>92</v>
      </c>
    </row>
    <row r="24" spans="1:12" ht="33.75" customHeight="1" x14ac:dyDescent="0.25">
      <c r="A24" s="6" t="s">
        <v>30</v>
      </c>
      <c r="B24" s="29">
        <v>8331</v>
      </c>
      <c r="C24" s="29">
        <v>4</v>
      </c>
      <c r="D24" s="29">
        <v>2</v>
      </c>
      <c r="E24" s="29">
        <v>1.35</v>
      </c>
      <c r="F24" s="29">
        <v>2.23</v>
      </c>
      <c r="G24" s="29">
        <v>1</v>
      </c>
      <c r="H24" s="65">
        <f t="shared" si="3"/>
        <v>20037.887999999999</v>
      </c>
      <c r="I24" s="65"/>
      <c r="J24" s="65">
        <f t="shared" si="5"/>
        <v>20037.887999999999</v>
      </c>
      <c r="K24" s="65">
        <f t="shared" si="4"/>
        <v>240454.65599999999</v>
      </c>
      <c r="L24" s="29" t="s">
        <v>92</v>
      </c>
    </row>
    <row r="25" spans="1:12" ht="15.75" x14ac:dyDescent="0.25">
      <c r="A25" s="6" t="s">
        <v>31</v>
      </c>
      <c r="B25" s="29" t="s">
        <v>32</v>
      </c>
      <c r="C25" s="29">
        <v>3</v>
      </c>
      <c r="D25" s="29">
        <v>2</v>
      </c>
      <c r="E25" s="29">
        <v>1.2</v>
      </c>
      <c r="F25" s="29">
        <v>1.4</v>
      </c>
      <c r="G25" s="29">
        <v>1</v>
      </c>
      <c r="H25" s="65">
        <f t="shared" si="3"/>
        <v>11182.08</v>
      </c>
      <c r="I25" s="65">
        <f>H25*32%</f>
        <v>3578.2656000000002</v>
      </c>
      <c r="J25" s="65">
        <f t="shared" si="5"/>
        <v>14760.345600000001</v>
      </c>
      <c r="K25" s="65">
        <f t="shared" si="4"/>
        <v>177124.14720000001</v>
      </c>
      <c r="L25" s="29" t="s">
        <v>92</v>
      </c>
    </row>
    <row r="26" spans="1:12" ht="15.75" x14ac:dyDescent="0.25">
      <c r="A26" s="6" t="s">
        <v>31</v>
      </c>
      <c r="B26" s="29" t="s">
        <v>32</v>
      </c>
      <c r="C26" s="29">
        <v>3</v>
      </c>
      <c r="D26" s="29">
        <v>2</v>
      </c>
      <c r="E26" s="29">
        <v>1.2</v>
      </c>
      <c r="F26" s="29">
        <v>1.4</v>
      </c>
      <c r="G26" s="29">
        <v>1</v>
      </c>
      <c r="H26" s="65">
        <f t="shared" si="3"/>
        <v>11182.08</v>
      </c>
      <c r="I26" s="65">
        <f>H26*32%</f>
        <v>3578.2656000000002</v>
      </c>
      <c r="J26" s="65">
        <f t="shared" si="5"/>
        <v>14760.345600000001</v>
      </c>
      <c r="K26" s="65">
        <f t="shared" si="4"/>
        <v>177124.14720000001</v>
      </c>
      <c r="L26" s="29" t="s">
        <v>92</v>
      </c>
    </row>
    <row r="27" spans="1:12" ht="36" customHeight="1" x14ac:dyDescent="0.25">
      <c r="A27" s="6" t="s">
        <v>93</v>
      </c>
      <c r="B27" s="29">
        <v>8322</v>
      </c>
      <c r="C27" s="29">
        <v>2</v>
      </c>
      <c r="D27" s="29">
        <v>2</v>
      </c>
      <c r="E27" s="29">
        <v>1.08</v>
      </c>
      <c r="F27" s="29">
        <v>2.25</v>
      </c>
      <c r="G27" s="29">
        <v>1</v>
      </c>
      <c r="H27" s="65">
        <f t="shared" si="3"/>
        <v>16174.080000000002</v>
      </c>
      <c r="I27" s="65">
        <f>H27*22%</f>
        <v>3558.2976000000003</v>
      </c>
      <c r="J27" s="65">
        <f t="shared" si="5"/>
        <v>19732.377600000003</v>
      </c>
      <c r="K27" s="65">
        <f t="shared" si="4"/>
        <v>236788.53120000003</v>
      </c>
      <c r="L27" s="29" t="s">
        <v>92</v>
      </c>
    </row>
    <row r="28" spans="1:12" ht="31.5" x14ac:dyDescent="0.25">
      <c r="A28" s="6" t="s">
        <v>33</v>
      </c>
      <c r="B28" s="29">
        <v>7233</v>
      </c>
      <c r="C28" s="29">
        <v>4</v>
      </c>
      <c r="D28" s="29">
        <v>2</v>
      </c>
      <c r="E28" s="29">
        <v>1.35</v>
      </c>
      <c r="F28" s="29">
        <v>1.46</v>
      </c>
      <c r="G28" s="29">
        <v>1</v>
      </c>
      <c r="H28" s="65">
        <f t="shared" si="3"/>
        <v>13118.976000000001</v>
      </c>
      <c r="I28" s="65">
        <f>H28*40%</f>
        <v>5247.590400000001</v>
      </c>
      <c r="J28" s="65">
        <f t="shared" si="5"/>
        <v>18366.566400000003</v>
      </c>
      <c r="K28" s="65">
        <f>J28*12</f>
        <v>220398.79680000004</v>
      </c>
      <c r="L28" s="29" t="s">
        <v>92</v>
      </c>
    </row>
    <row r="29" spans="1:12" ht="15.75" x14ac:dyDescent="0.25">
      <c r="A29" s="2" t="s">
        <v>34</v>
      </c>
      <c r="B29" s="29">
        <v>5169</v>
      </c>
      <c r="C29" s="29" t="s">
        <v>25</v>
      </c>
      <c r="D29" s="29">
        <v>2</v>
      </c>
      <c r="E29" s="29">
        <v>1</v>
      </c>
      <c r="F29" s="29">
        <v>1.34</v>
      </c>
      <c r="G29" s="29">
        <v>8</v>
      </c>
      <c r="H29" s="65">
        <f t="shared" si="3"/>
        <v>8919.0400000000009</v>
      </c>
      <c r="I29" s="65">
        <v>1124.5899999999999</v>
      </c>
      <c r="J29" s="65">
        <f>G29*(H29+I29)</f>
        <v>80349.040000000008</v>
      </c>
      <c r="K29" s="65">
        <f t="shared" si="4"/>
        <v>964188.4800000001</v>
      </c>
      <c r="L29" s="29" t="s">
        <v>92</v>
      </c>
    </row>
    <row r="30" spans="1:12" ht="15.75" x14ac:dyDescent="0.25">
      <c r="A30" s="2" t="s">
        <v>35</v>
      </c>
      <c r="B30" s="29">
        <v>9132</v>
      </c>
      <c r="C30" s="29">
        <v>3</v>
      </c>
      <c r="D30" s="29">
        <v>2</v>
      </c>
      <c r="E30" s="29">
        <v>1.2</v>
      </c>
      <c r="F30" s="29">
        <v>1.47</v>
      </c>
      <c r="G30" s="29">
        <v>1</v>
      </c>
      <c r="H30" s="65">
        <f t="shared" si="3"/>
        <v>11741.183999999999</v>
      </c>
      <c r="I30" s="65">
        <f>H30*12%</f>
        <v>1408.9420799999998</v>
      </c>
      <c r="J30" s="65">
        <f t="shared" si="5"/>
        <v>13150.126079999998</v>
      </c>
      <c r="K30" s="65">
        <f t="shared" si="4"/>
        <v>157801.51295999996</v>
      </c>
      <c r="L30" s="29" t="s">
        <v>92</v>
      </c>
    </row>
    <row r="31" spans="1:12" ht="15.75" x14ac:dyDescent="0.25">
      <c r="A31" s="5" t="s">
        <v>112</v>
      </c>
      <c r="B31" s="83"/>
      <c r="C31" s="83"/>
      <c r="D31" s="83"/>
      <c r="E31" s="83"/>
      <c r="F31" s="83"/>
      <c r="G31" s="7">
        <f>SUM(G19:G30)</f>
        <v>72</v>
      </c>
      <c r="H31" s="64">
        <f>SUM(H19:H30)</f>
        <v>167023.00160000002</v>
      </c>
      <c r="I31" s="64">
        <f>SUM(I19:I30)</f>
        <v>32998.789552000002</v>
      </c>
      <c r="J31" s="64">
        <f>SUM(J19:J30)</f>
        <v>987211.41491200007</v>
      </c>
      <c r="K31" s="64">
        <f>SUM(K19:K30)</f>
        <v>11846536.978944</v>
      </c>
      <c r="L31" s="60"/>
    </row>
    <row r="32" spans="1:12" ht="15.75" x14ac:dyDescent="0.25">
      <c r="A32" s="83" t="s">
        <v>36</v>
      </c>
      <c r="B32" s="83"/>
      <c r="C32" s="83"/>
      <c r="D32" s="83"/>
      <c r="E32" s="83"/>
      <c r="F32" s="83"/>
      <c r="G32" s="7">
        <f>G16+G31</f>
        <v>82.5</v>
      </c>
      <c r="H32" s="64">
        <f>H16+H31</f>
        <v>423491.99360000005</v>
      </c>
      <c r="I32" s="64">
        <f>I16+I31</f>
        <v>52121.477551999997</v>
      </c>
      <c r="J32" s="64">
        <f>J16+J31</f>
        <v>1276076.4901120001</v>
      </c>
      <c r="K32" s="64">
        <f>K16+K31</f>
        <v>15312917.881344</v>
      </c>
      <c r="L32" s="59"/>
    </row>
    <row r="33" spans="1:12" ht="15.75" hidden="1" x14ac:dyDescent="0.25">
      <c r="A33" s="82" t="s">
        <v>37</v>
      </c>
      <c r="B33" s="82"/>
      <c r="C33" s="82"/>
      <c r="D33" s="82"/>
      <c r="E33" s="82"/>
      <c r="F33" s="82"/>
      <c r="G33" s="2">
        <v>0</v>
      </c>
      <c r="H33" s="2"/>
      <c r="I33" s="2"/>
      <c r="J33" s="2"/>
      <c r="K33" s="2">
        <v>0</v>
      </c>
      <c r="L33" s="57"/>
    </row>
    <row r="34" spans="1:12" ht="15.75" hidden="1" x14ac:dyDescent="0.25">
      <c r="A34" s="82" t="s">
        <v>38</v>
      </c>
      <c r="B34" s="82"/>
      <c r="C34" s="82"/>
      <c r="D34" s="82"/>
      <c r="E34" s="82"/>
      <c r="F34" s="82"/>
      <c r="G34" s="82"/>
      <c r="H34" s="82"/>
      <c r="I34" s="82"/>
      <c r="J34" s="82"/>
      <c r="K34" s="2">
        <v>97.66</v>
      </c>
      <c r="L34" s="57"/>
    </row>
    <row r="35" spans="1:12" ht="15.75" x14ac:dyDescent="0.25">
      <c r="A35" s="82" t="s">
        <v>39</v>
      </c>
      <c r="B35" s="82"/>
      <c r="C35" s="82"/>
      <c r="D35" s="82"/>
      <c r="E35" s="82"/>
      <c r="F35" s="82"/>
      <c r="G35" s="82"/>
      <c r="H35" s="82"/>
      <c r="I35" s="82"/>
      <c r="J35" s="82"/>
      <c r="K35" s="63">
        <f>J32</f>
        <v>1276076.4901120001</v>
      </c>
      <c r="L35" s="57"/>
    </row>
    <row r="36" spans="1:12" ht="15.75" x14ac:dyDescent="0.25">
      <c r="A36" s="82" t="s">
        <v>40</v>
      </c>
      <c r="B36" s="82"/>
      <c r="C36" s="82"/>
      <c r="D36" s="82"/>
      <c r="E36" s="82"/>
      <c r="F36" s="82"/>
      <c r="G36" s="82"/>
      <c r="H36" s="82"/>
      <c r="I36" s="82"/>
      <c r="J36" s="82"/>
      <c r="K36" s="3">
        <f>G32</f>
        <v>82.5</v>
      </c>
      <c r="L36" s="57"/>
    </row>
    <row r="37" spans="1:12" ht="15.75" x14ac:dyDescent="0.25">
      <c r="A37" s="82" t="s">
        <v>41</v>
      </c>
      <c r="B37" s="82"/>
      <c r="C37" s="82"/>
      <c r="D37" s="82"/>
      <c r="E37" s="82"/>
      <c r="F37" s="82"/>
      <c r="G37" s="82"/>
      <c r="H37" s="82"/>
      <c r="I37" s="82"/>
      <c r="J37" s="82"/>
      <c r="K37" s="63">
        <f>K35/K36</f>
        <v>15467.593819539396</v>
      </c>
      <c r="L37" s="57"/>
    </row>
    <row r="38" spans="1:12" ht="15.75" hidden="1" x14ac:dyDescent="0.25">
      <c r="A38" s="83" t="s">
        <v>42</v>
      </c>
      <c r="B38" s="83"/>
      <c r="C38" s="83"/>
      <c r="D38" s="83"/>
      <c r="E38" s="83"/>
      <c r="F38" s="83"/>
      <c r="G38" s="5" t="s">
        <v>43</v>
      </c>
      <c r="H38" s="5"/>
      <c r="I38" s="5"/>
      <c r="J38" s="5" t="s">
        <v>44</v>
      </c>
      <c r="K38" s="5" t="s">
        <v>8</v>
      </c>
    </row>
    <row r="39" spans="1:12" ht="15.75" hidden="1" x14ac:dyDescent="0.25">
      <c r="A39" s="82" t="s">
        <v>45</v>
      </c>
      <c r="B39" s="82"/>
      <c r="C39" s="82"/>
      <c r="D39" s="82"/>
      <c r="E39" s="82"/>
      <c r="F39" s="82"/>
      <c r="G39" s="2">
        <v>10</v>
      </c>
      <c r="H39" s="2"/>
      <c r="I39" s="2"/>
      <c r="J39" s="2">
        <v>96336.12</v>
      </c>
      <c r="K39" s="2">
        <v>1156033.44</v>
      </c>
    </row>
    <row r="40" spans="1:12" ht="15.75" hidden="1" x14ac:dyDescent="0.25">
      <c r="A40" s="82" t="s">
        <v>46</v>
      </c>
      <c r="B40" s="82"/>
      <c r="C40" s="82"/>
      <c r="D40" s="82"/>
      <c r="E40" s="82"/>
      <c r="F40" s="82"/>
      <c r="G40" s="2">
        <v>14.5</v>
      </c>
      <c r="H40" s="2"/>
      <c r="I40" s="2"/>
      <c r="J40" s="2">
        <v>354221.4</v>
      </c>
      <c r="K40" s="2">
        <v>4250656.8</v>
      </c>
    </row>
    <row r="41" spans="1:12" ht="15.75" hidden="1" x14ac:dyDescent="0.25">
      <c r="A41" s="82" t="s">
        <v>47</v>
      </c>
      <c r="B41" s="82"/>
      <c r="C41" s="82"/>
      <c r="D41" s="82"/>
      <c r="E41" s="82"/>
      <c r="F41" s="82"/>
      <c r="G41" s="2">
        <v>1.33</v>
      </c>
      <c r="H41" s="2"/>
      <c r="I41" s="2"/>
      <c r="J41" s="2">
        <v>23948.75</v>
      </c>
      <c r="K41" s="2">
        <v>287385</v>
      </c>
    </row>
    <row r="42" spans="1:12" ht="15.75" hidden="1" x14ac:dyDescent="0.25">
      <c r="A42" s="82" t="s">
        <v>48</v>
      </c>
      <c r="B42" s="82"/>
      <c r="C42" s="82"/>
      <c r="D42" s="82"/>
      <c r="E42" s="82"/>
      <c r="F42" s="82"/>
      <c r="G42" s="2">
        <v>2.66</v>
      </c>
      <c r="H42" s="2"/>
      <c r="I42" s="2"/>
      <c r="J42" s="2">
        <v>41626.33</v>
      </c>
      <c r="K42" s="2">
        <v>499515.96</v>
      </c>
    </row>
    <row r="43" spans="1:12" ht="15.75" hidden="1" x14ac:dyDescent="0.25">
      <c r="A43" s="82" t="s">
        <v>49</v>
      </c>
      <c r="B43" s="82"/>
      <c r="C43" s="82"/>
      <c r="D43" s="82"/>
      <c r="E43" s="82"/>
      <c r="F43" s="82"/>
      <c r="G43" s="2">
        <v>93.1</v>
      </c>
      <c r="H43" s="2"/>
      <c r="I43" s="2"/>
      <c r="J43" s="2">
        <v>1386860.29</v>
      </c>
      <c r="K43" s="2">
        <v>16642323.48</v>
      </c>
    </row>
    <row r="44" spans="1:12" ht="15.75" hidden="1" x14ac:dyDescent="0.25">
      <c r="A44" s="82" t="s">
        <v>50</v>
      </c>
      <c r="B44" s="82"/>
      <c r="C44" s="82"/>
      <c r="D44" s="82"/>
      <c r="E44" s="82"/>
      <c r="F44" s="82"/>
      <c r="G44" s="2">
        <v>1.33</v>
      </c>
      <c r="H44" s="2"/>
      <c r="I44" s="2"/>
      <c r="J44" s="2">
        <v>20635.2</v>
      </c>
      <c r="K44" s="2">
        <v>247622.39999999999</v>
      </c>
    </row>
    <row r="47" spans="1:12" ht="15.75" x14ac:dyDescent="0.25">
      <c r="A47" s="51" t="s">
        <v>86</v>
      </c>
      <c r="B47" s="51"/>
      <c r="C47" s="51"/>
      <c r="D47" s="51"/>
      <c r="E47" s="51"/>
      <c r="F47" s="51"/>
      <c r="G47" s="51"/>
      <c r="H47" s="51"/>
      <c r="I47" s="51"/>
    </row>
    <row r="50" spans="1:12" x14ac:dyDescent="0.25">
      <c r="L50" s="11"/>
    </row>
    <row r="51" spans="1:12" x14ac:dyDescent="0.25">
      <c r="B51" s="11"/>
    </row>
    <row r="52" spans="1:12" x14ac:dyDescent="0.25">
      <c r="A52" s="10"/>
    </row>
    <row r="53" spans="1:12" x14ac:dyDescent="0.25">
      <c r="A53" s="13"/>
    </row>
    <row r="54" spans="1:12" x14ac:dyDescent="0.25">
      <c r="B54" s="12"/>
    </row>
    <row r="55" spans="1:12" x14ac:dyDescent="0.25">
      <c r="C55" s="11"/>
    </row>
    <row r="57" spans="1:12" x14ac:dyDescent="0.25">
      <c r="B57" s="54"/>
    </row>
    <row r="59" spans="1:12" x14ac:dyDescent="0.25">
      <c r="B59" s="55"/>
      <c r="C59" s="50"/>
      <c r="D59" s="50"/>
    </row>
    <row r="60" spans="1:12" x14ac:dyDescent="0.25">
      <c r="B60" s="55"/>
      <c r="C60" s="50"/>
      <c r="D60" s="50"/>
    </row>
  </sheetData>
  <sheetProtection formatCells="0" formatColumns="0" formatRows="0" insertColumns="0" insertRows="0" insertHyperlinks="0" deleteColumns="0" deleteRows="0" sort="0" autoFilter="0" pivotTables="0"/>
  <mergeCells count="20">
    <mergeCell ref="A1:L1"/>
    <mergeCell ref="A2:L2"/>
    <mergeCell ref="A3:L3"/>
    <mergeCell ref="A39:F39"/>
    <mergeCell ref="A5:K5"/>
    <mergeCell ref="B16:F16"/>
    <mergeCell ref="A18:K18"/>
    <mergeCell ref="B31:F31"/>
    <mergeCell ref="A32:F32"/>
    <mergeCell ref="A33:F33"/>
    <mergeCell ref="A40:F40"/>
    <mergeCell ref="A41:F41"/>
    <mergeCell ref="A42:F42"/>
    <mergeCell ref="A43:F43"/>
    <mergeCell ref="A44:F44"/>
    <mergeCell ref="A34:J34"/>
    <mergeCell ref="A35:J35"/>
    <mergeCell ref="A36:J36"/>
    <mergeCell ref="A37:J37"/>
    <mergeCell ref="A38:F38"/>
  </mergeCells>
  <pageMargins left="0.51181102362204722" right="0.2" top="0.61" bottom="0.39370078740157483" header="0.31496062992125984" footer="0.31496062992125984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4" zoomScaleNormal="100" workbookViewId="0">
      <selection activeCell="A36" sqref="A36:C36"/>
    </sheetView>
  </sheetViews>
  <sheetFormatPr defaultRowHeight="15" x14ac:dyDescent="0.25"/>
  <cols>
    <col min="2" max="2" width="37.5703125" customWidth="1"/>
    <col min="3" max="3" width="11" customWidth="1"/>
    <col min="4" max="4" width="11.5703125" customWidth="1"/>
    <col min="5" max="5" width="20.42578125" customWidth="1"/>
    <col min="6" max="7" width="15.140625" customWidth="1"/>
  </cols>
  <sheetData>
    <row r="1" spans="1:7" x14ac:dyDescent="0.25">
      <c r="A1" s="85" t="s">
        <v>58</v>
      </c>
      <c r="B1" s="85"/>
      <c r="C1" s="85"/>
      <c r="D1" s="14"/>
      <c r="E1" s="85" t="s">
        <v>59</v>
      </c>
      <c r="F1" s="85"/>
      <c r="G1" s="85"/>
    </row>
    <row r="2" spans="1:7" x14ac:dyDescent="0.25">
      <c r="A2" s="85" t="s">
        <v>60</v>
      </c>
      <c r="B2" s="85"/>
      <c r="C2" s="85"/>
      <c r="D2" s="15"/>
      <c r="E2" s="85" t="s">
        <v>114</v>
      </c>
      <c r="F2" s="85"/>
      <c r="G2" s="85"/>
    </row>
    <row r="3" spans="1:7" x14ac:dyDescent="0.25">
      <c r="A3" s="85" t="s">
        <v>115</v>
      </c>
      <c r="B3" s="85"/>
      <c r="C3" s="85"/>
      <c r="D3" s="15"/>
      <c r="E3" s="85" t="s">
        <v>88</v>
      </c>
      <c r="F3" s="85"/>
      <c r="G3" s="85"/>
    </row>
    <row r="4" spans="1:7" ht="43.5" customHeight="1" x14ac:dyDescent="0.25">
      <c r="A4" s="91"/>
      <c r="B4" s="91"/>
      <c r="C4" s="91"/>
      <c r="D4" s="16"/>
      <c r="E4" s="92" t="s">
        <v>113</v>
      </c>
      <c r="F4" s="92"/>
      <c r="G4" s="92"/>
    </row>
    <row r="5" spans="1:7" x14ac:dyDescent="0.25">
      <c r="A5" s="93"/>
      <c r="B5" s="93"/>
      <c r="C5" s="93"/>
      <c r="D5" s="17"/>
      <c r="E5" s="93" t="s">
        <v>61</v>
      </c>
      <c r="F5" s="93"/>
      <c r="G5" s="93"/>
    </row>
    <row r="6" spans="1:7" ht="27" customHeight="1" x14ac:dyDescent="0.25">
      <c r="A6" s="85"/>
      <c r="B6" s="85"/>
      <c r="C6" s="85"/>
      <c r="D6" s="17"/>
      <c r="E6" s="94" t="s">
        <v>85</v>
      </c>
      <c r="F6" s="94"/>
      <c r="G6" s="94"/>
    </row>
    <row r="7" spans="1:7" ht="20.25" x14ac:dyDescent="0.25">
      <c r="A7" s="88" t="s">
        <v>62</v>
      </c>
      <c r="B7" s="88"/>
      <c r="C7" s="88"/>
      <c r="D7" s="88"/>
      <c r="E7" s="88"/>
      <c r="F7" s="88"/>
      <c r="G7" s="88"/>
    </row>
    <row r="8" spans="1:7" ht="18.75" x14ac:dyDescent="0.25">
      <c r="A8" s="84" t="s">
        <v>90</v>
      </c>
      <c r="B8" s="84"/>
      <c r="C8" s="84"/>
      <c r="D8" s="84"/>
      <c r="E8" s="84"/>
      <c r="F8" s="84"/>
      <c r="G8" s="84"/>
    </row>
    <row r="9" spans="1:7" ht="15.75" thickBot="1" x14ac:dyDescent="0.3">
      <c r="A9" s="17"/>
      <c r="B9" s="17"/>
      <c r="C9" s="17"/>
      <c r="D9" s="17"/>
      <c r="E9" s="17"/>
      <c r="F9" s="17"/>
      <c r="G9" s="17"/>
    </row>
    <row r="10" spans="1:7" ht="64.5" customHeight="1" thickBot="1" x14ac:dyDescent="0.3">
      <c r="A10" s="18" t="s">
        <v>63</v>
      </c>
      <c r="B10" s="19" t="s">
        <v>64</v>
      </c>
      <c r="C10" s="19" t="s">
        <v>65</v>
      </c>
      <c r="D10" s="19" t="s">
        <v>66</v>
      </c>
      <c r="E10" s="19" t="s">
        <v>67</v>
      </c>
      <c r="F10" s="19" t="s">
        <v>68</v>
      </c>
      <c r="G10" s="20" t="s">
        <v>69</v>
      </c>
    </row>
    <row r="11" spans="1:7" ht="32.25" customHeight="1" x14ac:dyDescent="0.25">
      <c r="A11" s="21">
        <v>1</v>
      </c>
      <c r="B11" s="41" t="s">
        <v>9</v>
      </c>
      <c r="C11" s="22" t="s">
        <v>56</v>
      </c>
      <c r="D11" s="22">
        <v>1</v>
      </c>
      <c r="E11" s="22" t="s">
        <v>95</v>
      </c>
      <c r="F11" s="66">
        <f>3328*2*3.9*1.69</f>
        <v>43869.695999999996</v>
      </c>
      <c r="G11" s="67">
        <f>F11</f>
        <v>43869.695999999996</v>
      </c>
    </row>
    <row r="12" spans="1:7" ht="32.25" customHeight="1" x14ac:dyDescent="0.25">
      <c r="A12" s="23">
        <v>2</v>
      </c>
      <c r="B12" s="42" t="s">
        <v>10</v>
      </c>
      <c r="C12" s="24">
        <v>1231</v>
      </c>
      <c r="D12" s="24">
        <v>1</v>
      </c>
      <c r="E12" s="25" t="s">
        <v>96</v>
      </c>
      <c r="F12" s="68">
        <f>3328*2*3.2*1.69</f>
        <v>35995.648000000001</v>
      </c>
      <c r="G12" s="69">
        <f>F12</f>
        <v>35995.648000000001</v>
      </c>
    </row>
    <row r="13" spans="1:7" ht="32.25" customHeight="1" x14ac:dyDescent="0.25">
      <c r="A13" s="26">
        <v>3</v>
      </c>
      <c r="B13" s="43" t="s">
        <v>70</v>
      </c>
      <c r="C13" s="29" t="s">
        <v>54</v>
      </c>
      <c r="D13" s="29">
        <v>1</v>
      </c>
      <c r="E13" s="25" t="s">
        <v>97</v>
      </c>
      <c r="F13" s="68">
        <f>3328*2*1.9*1.69</f>
        <v>21372.415999999997</v>
      </c>
      <c r="G13" s="69">
        <v>25647</v>
      </c>
    </row>
    <row r="14" spans="1:7" ht="32.25" customHeight="1" x14ac:dyDescent="0.25">
      <c r="A14" s="28">
        <v>4</v>
      </c>
      <c r="B14" s="44" t="s">
        <v>11</v>
      </c>
      <c r="C14" s="27" t="s">
        <v>71</v>
      </c>
      <c r="D14" s="53">
        <v>1</v>
      </c>
      <c r="E14" s="25" t="s">
        <v>97</v>
      </c>
      <c r="F14" s="68">
        <f>3328*2*1.9*1.69</f>
        <v>21372.415999999997</v>
      </c>
      <c r="G14" s="69">
        <v>25647</v>
      </c>
    </row>
    <row r="15" spans="1:7" ht="32.25" customHeight="1" x14ac:dyDescent="0.25">
      <c r="A15" s="28">
        <v>5</v>
      </c>
      <c r="B15" s="44" t="s">
        <v>11</v>
      </c>
      <c r="C15" s="27" t="s">
        <v>71</v>
      </c>
      <c r="D15" s="27">
        <v>1</v>
      </c>
      <c r="E15" s="25" t="s">
        <v>97</v>
      </c>
      <c r="F15" s="68">
        <f>3328*2*1.9*1.69</f>
        <v>21372.415999999997</v>
      </c>
      <c r="G15" s="69">
        <v>25647</v>
      </c>
    </row>
    <row r="16" spans="1:7" ht="32.25" customHeight="1" x14ac:dyDescent="0.25">
      <c r="A16" s="28">
        <v>6</v>
      </c>
      <c r="B16" s="44" t="s">
        <v>14</v>
      </c>
      <c r="C16" s="27" t="s">
        <v>72</v>
      </c>
      <c r="D16" s="27">
        <v>1</v>
      </c>
      <c r="E16" s="25" t="s">
        <v>98</v>
      </c>
      <c r="F16" s="68">
        <v>24747</v>
      </c>
      <c r="G16" s="69">
        <f>F16</f>
        <v>24747</v>
      </c>
    </row>
    <row r="17" spans="1:7" ht="32.25" customHeight="1" x14ac:dyDescent="0.25">
      <c r="A17" s="28">
        <v>7</v>
      </c>
      <c r="B17" s="44" t="s">
        <v>17</v>
      </c>
      <c r="C17" s="27" t="s">
        <v>73</v>
      </c>
      <c r="D17" s="27">
        <v>1</v>
      </c>
      <c r="E17" s="25" t="s">
        <v>99</v>
      </c>
      <c r="F17" s="68">
        <v>20248</v>
      </c>
      <c r="G17" s="70">
        <f>F17</f>
        <v>20248</v>
      </c>
    </row>
    <row r="18" spans="1:7" ht="32.25" customHeight="1" x14ac:dyDescent="0.25">
      <c r="A18" s="28">
        <v>8</v>
      </c>
      <c r="B18" s="44" t="s">
        <v>74</v>
      </c>
      <c r="C18" s="27" t="s">
        <v>55</v>
      </c>
      <c r="D18" s="27">
        <v>0.5</v>
      </c>
      <c r="E18" s="25" t="s">
        <v>98</v>
      </c>
      <c r="F18" s="68">
        <v>24747</v>
      </c>
      <c r="G18" s="69">
        <v>12374</v>
      </c>
    </row>
    <row r="19" spans="1:7" ht="32.25" customHeight="1" x14ac:dyDescent="0.25">
      <c r="A19" s="28">
        <v>9</v>
      </c>
      <c r="B19" s="44" t="s">
        <v>94</v>
      </c>
      <c r="C19" s="27">
        <v>2429</v>
      </c>
      <c r="D19" s="27">
        <v>1</v>
      </c>
      <c r="E19" s="25" t="s">
        <v>100</v>
      </c>
      <c r="F19" s="68">
        <v>22497</v>
      </c>
      <c r="G19" s="69">
        <f>F19</f>
        <v>22497</v>
      </c>
    </row>
    <row r="20" spans="1:7" ht="32.25" customHeight="1" x14ac:dyDescent="0.25">
      <c r="A20" s="28">
        <v>10</v>
      </c>
      <c r="B20" s="44" t="s">
        <v>19</v>
      </c>
      <c r="C20" s="27">
        <v>3433</v>
      </c>
      <c r="D20" s="27">
        <v>1</v>
      </c>
      <c r="E20" s="25" t="s">
        <v>100</v>
      </c>
      <c r="F20" s="68">
        <v>22497</v>
      </c>
      <c r="G20" s="69">
        <v>29246</v>
      </c>
    </row>
    <row r="21" spans="1:7" ht="32.25" customHeight="1" x14ac:dyDescent="0.25">
      <c r="A21" s="28">
        <v>11</v>
      </c>
      <c r="B21" s="45" t="s">
        <v>20</v>
      </c>
      <c r="C21" s="29">
        <v>3423</v>
      </c>
      <c r="D21" s="27">
        <v>1</v>
      </c>
      <c r="E21" s="25" t="s">
        <v>101</v>
      </c>
      <c r="F21" s="68">
        <v>19123</v>
      </c>
      <c r="G21" s="69">
        <v>22947</v>
      </c>
    </row>
    <row r="22" spans="1:7" ht="32.25" customHeight="1" x14ac:dyDescent="0.25">
      <c r="A22" s="26">
        <v>12</v>
      </c>
      <c r="B22" s="46" t="s">
        <v>75</v>
      </c>
      <c r="C22" s="30">
        <v>8322</v>
      </c>
      <c r="D22" s="24">
        <v>2</v>
      </c>
      <c r="E22" s="31" t="s">
        <v>102</v>
      </c>
      <c r="F22" s="71">
        <v>14976</v>
      </c>
      <c r="G22" s="72">
        <v>38938</v>
      </c>
    </row>
    <row r="23" spans="1:7" ht="32.25" customHeight="1" x14ac:dyDescent="0.25">
      <c r="A23" s="26">
        <v>13</v>
      </c>
      <c r="B23" s="42" t="s">
        <v>76</v>
      </c>
      <c r="C23" s="24">
        <v>8322</v>
      </c>
      <c r="D23" s="24">
        <v>1</v>
      </c>
      <c r="E23" s="31" t="s">
        <v>103</v>
      </c>
      <c r="F23" s="73">
        <v>16174</v>
      </c>
      <c r="G23" s="70">
        <v>19732</v>
      </c>
    </row>
    <row r="24" spans="1:7" ht="32.25" customHeight="1" x14ac:dyDescent="0.25">
      <c r="A24" s="26">
        <v>14</v>
      </c>
      <c r="B24" s="42" t="s">
        <v>26</v>
      </c>
      <c r="C24" s="24">
        <v>8332</v>
      </c>
      <c r="D24" s="24">
        <v>6</v>
      </c>
      <c r="E24" s="32" t="s">
        <v>104</v>
      </c>
      <c r="F24" s="74">
        <v>13735</v>
      </c>
      <c r="G24" s="70">
        <v>117025</v>
      </c>
    </row>
    <row r="25" spans="1:7" ht="32.25" customHeight="1" x14ac:dyDescent="0.25">
      <c r="A25" s="26">
        <v>15</v>
      </c>
      <c r="B25" s="42" t="s">
        <v>77</v>
      </c>
      <c r="C25" s="33">
        <v>8332</v>
      </c>
      <c r="D25" s="33">
        <v>1</v>
      </c>
      <c r="E25" s="32" t="s">
        <v>105</v>
      </c>
      <c r="F25" s="73">
        <v>20038</v>
      </c>
      <c r="G25" s="75">
        <v>20038</v>
      </c>
    </row>
    <row r="26" spans="1:7" ht="32.25" customHeight="1" x14ac:dyDescent="0.25">
      <c r="A26" s="26">
        <v>16</v>
      </c>
      <c r="B26" s="42" t="s">
        <v>28</v>
      </c>
      <c r="C26" s="24">
        <v>9162</v>
      </c>
      <c r="D26" s="24">
        <v>41</v>
      </c>
      <c r="E26" s="32" t="s">
        <v>106</v>
      </c>
      <c r="F26" s="68">
        <v>11781</v>
      </c>
      <c r="G26" s="70">
        <v>483026</v>
      </c>
    </row>
    <row r="27" spans="1:7" ht="32.25" customHeight="1" x14ac:dyDescent="0.25">
      <c r="A27" s="26">
        <v>17</v>
      </c>
      <c r="B27" s="47" t="s">
        <v>29</v>
      </c>
      <c r="C27" s="34">
        <v>9161</v>
      </c>
      <c r="D27" s="34">
        <v>8</v>
      </c>
      <c r="E27" s="32" t="s">
        <v>107</v>
      </c>
      <c r="F27" s="68">
        <v>14137</v>
      </c>
      <c r="G27" s="76">
        <v>147028</v>
      </c>
    </row>
    <row r="28" spans="1:7" ht="32.25" customHeight="1" x14ac:dyDescent="0.25">
      <c r="A28" s="26">
        <v>18</v>
      </c>
      <c r="B28" s="42" t="s">
        <v>78</v>
      </c>
      <c r="C28" s="24">
        <v>8331</v>
      </c>
      <c r="D28" s="24">
        <v>1</v>
      </c>
      <c r="E28" s="32" t="s">
        <v>105</v>
      </c>
      <c r="F28" s="71">
        <v>20038</v>
      </c>
      <c r="G28" s="77">
        <v>20038</v>
      </c>
    </row>
    <row r="29" spans="1:7" ht="32.25" customHeight="1" x14ac:dyDescent="0.25">
      <c r="A29" s="26">
        <v>19</v>
      </c>
      <c r="B29" s="42" t="s">
        <v>79</v>
      </c>
      <c r="C29" s="24">
        <v>6113</v>
      </c>
      <c r="D29" s="24">
        <v>1</v>
      </c>
      <c r="E29" s="32" t="s">
        <v>108</v>
      </c>
      <c r="F29" s="74">
        <v>11182</v>
      </c>
      <c r="G29" s="70">
        <v>14760</v>
      </c>
    </row>
    <row r="30" spans="1:7" ht="32.25" customHeight="1" x14ac:dyDescent="0.25">
      <c r="A30" s="40">
        <v>20</v>
      </c>
      <c r="B30" s="42" t="s">
        <v>79</v>
      </c>
      <c r="C30" s="24">
        <v>6113</v>
      </c>
      <c r="D30" s="24">
        <v>1</v>
      </c>
      <c r="E30" s="32" t="s">
        <v>108</v>
      </c>
      <c r="F30" s="74">
        <v>11182</v>
      </c>
      <c r="G30" s="70">
        <v>14760</v>
      </c>
    </row>
    <row r="31" spans="1:7" ht="32.25" customHeight="1" x14ac:dyDescent="0.25">
      <c r="A31" s="40">
        <v>21</v>
      </c>
      <c r="B31" s="48" t="s">
        <v>33</v>
      </c>
      <c r="C31" s="24">
        <v>7233</v>
      </c>
      <c r="D31" s="24">
        <v>1</v>
      </c>
      <c r="E31" s="32" t="s">
        <v>109</v>
      </c>
      <c r="F31" s="74">
        <v>13119</v>
      </c>
      <c r="G31" s="70">
        <v>18367</v>
      </c>
    </row>
    <row r="32" spans="1:7" ht="32.25" customHeight="1" x14ac:dyDescent="0.25">
      <c r="A32" s="40">
        <v>22</v>
      </c>
      <c r="B32" s="42" t="s">
        <v>34</v>
      </c>
      <c r="C32" s="24">
        <v>5169</v>
      </c>
      <c r="D32" s="24">
        <v>8</v>
      </c>
      <c r="E32" s="31" t="s">
        <v>110</v>
      </c>
      <c r="F32" s="74">
        <v>8919</v>
      </c>
      <c r="G32" s="70">
        <v>80349</v>
      </c>
    </row>
    <row r="33" spans="1:7" ht="32.25" customHeight="1" thickBot="1" x14ac:dyDescent="0.3">
      <c r="A33" s="62">
        <v>23</v>
      </c>
      <c r="B33" s="49" t="s">
        <v>35</v>
      </c>
      <c r="C33" s="52">
        <v>9132</v>
      </c>
      <c r="D33" s="52">
        <v>1</v>
      </c>
      <c r="E33" s="35" t="s">
        <v>111</v>
      </c>
      <c r="F33" s="78">
        <v>11741</v>
      </c>
      <c r="G33" s="79">
        <v>13150</v>
      </c>
    </row>
    <row r="34" spans="1:7" ht="16.5" thickBot="1" x14ac:dyDescent="0.3">
      <c r="A34" s="36"/>
      <c r="B34" s="37" t="s">
        <v>80</v>
      </c>
      <c r="C34" s="38"/>
      <c r="D34" s="39">
        <f>SUM(D11:D33)</f>
        <v>82.5</v>
      </c>
      <c r="E34" s="38"/>
      <c r="F34" s="80"/>
      <c r="G34" s="81">
        <f>SUM(G11:G33)</f>
        <v>1276076.344</v>
      </c>
    </row>
    <row r="35" spans="1:7" ht="19.5" customHeight="1" x14ac:dyDescent="0.25">
      <c r="A35" s="89" t="s">
        <v>81</v>
      </c>
      <c r="B35" s="89"/>
      <c r="C35" s="89"/>
      <c r="D35" s="90" t="s">
        <v>82</v>
      </c>
      <c r="E35" s="90"/>
      <c r="F35" s="90" t="s">
        <v>83</v>
      </c>
      <c r="G35" s="90"/>
    </row>
    <row r="36" spans="1:7" ht="39" customHeight="1" x14ac:dyDescent="0.25">
      <c r="A36" s="89" t="s">
        <v>10</v>
      </c>
      <c r="B36" s="89"/>
      <c r="C36" s="89"/>
      <c r="D36" s="90" t="s">
        <v>82</v>
      </c>
      <c r="E36" s="90"/>
      <c r="F36" s="90" t="s">
        <v>84</v>
      </c>
      <c r="G36" s="90"/>
    </row>
  </sheetData>
  <mergeCells count="20">
    <mergeCell ref="A1:C1"/>
    <mergeCell ref="E1:G1"/>
    <mergeCell ref="A2:C2"/>
    <mergeCell ref="E2:G2"/>
    <mergeCell ref="A3:C3"/>
    <mergeCell ref="E3:G3"/>
    <mergeCell ref="A4:C4"/>
    <mergeCell ref="E4:G4"/>
    <mergeCell ref="A5:C5"/>
    <mergeCell ref="E5:G5"/>
    <mergeCell ref="A6:C6"/>
    <mergeCell ref="E6:G6"/>
    <mergeCell ref="A7:G7"/>
    <mergeCell ref="A8:G8"/>
    <mergeCell ref="A35:C35"/>
    <mergeCell ref="D35:E35"/>
    <mergeCell ref="F35:G35"/>
    <mergeCell ref="A36:C36"/>
    <mergeCell ref="D36:E36"/>
    <mergeCell ref="F36:G36"/>
  </mergeCells>
  <pageMargins left="0.7" right="0.7" top="0.5" bottom="0.5600000000000000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Розрахунок до штатного</vt:lpstr>
      <vt:lpstr>Лист1</vt:lpstr>
      <vt:lpstr>'Розрахунок до штатного'!Область_печати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ÐžÐ»ÐµÐ³ ÐÐ´Ð°Ð¼Ð¾Ð²</dc:creator>
  <cp:keywords>office 2007 openxml php</cp:keywords>
  <dc:description>Test document for Office 2007 XLSX, generated using PHP classes.</dc:description>
  <cp:lastModifiedBy>Admin</cp:lastModifiedBy>
  <cp:lastPrinted>2025-12-25T09:38:19Z</cp:lastPrinted>
  <dcterms:created xsi:type="dcterms:W3CDTF">2024-11-12T22:21:12Z</dcterms:created>
  <dcterms:modified xsi:type="dcterms:W3CDTF">2025-12-29T13:41:11Z</dcterms:modified>
  <cp:category>Ð¨Ñ‚Ð°Ñ‚Ð½Ð¸Ð¹ Ñ€Ð¾Ð·Ð¿Ð¸Ñ</cp:category>
</cp:coreProperties>
</file>