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210" tabRatio="465" firstSheet="4" activeTab="4"/>
  </bookViews>
  <sheets>
    <sheet name="ВУВКГ" sheetId="1" r:id="rId1"/>
    <sheet name="КП" sheetId="2" r:id="rId2"/>
    <sheet name="ЖЕК-2" sheetId="3" r:id="rId3"/>
    <sheet name="забезпечення-розгляд" sheetId="4" r:id="rId4"/>
    <sheet name="додаток 6" sheetId="5" r:id="rId5"/>
  </sheets>
  <externalReferences>
    <externalReference r:id="rId8"/>
  </externalReferences>
  <definedNames>
    <definedName name="над_за_ранг">'[1]Лист2'!$B$1:$B$16</definedName>
    <definedName name="_xlnm.Print_Area" localSheetId="4">'додаток 6'!$A$1:$G$78</definedName>
    <definedName name="_xlnm.Print_Area" localSheetId="3">'забезпечення-розгляд'!$A$1:$R$63</definedName>
    <definedName name="ранг">'[1]Лист2'!$A$1:$A$16</definedName>
  </definedNames>
  <calcPr fullCalcOnLoad="1" refMode="R1C1"/>
</workbook>
</file>

<file path=xl/sharedStrings.xml><?xml version="1.0" encoding="utf-8"?>
<sst xmlns="http://schemas.openxmlformats.org/spreadsheetml/2006/main" count="379" uniqueCount="297">
  <si>
    <t>ДЮСШ</t>
  </si>
  <si>
    <t>І-й кошик</t>
  </si>
  <si>
    <t>ІІ-й кошик</t>
  </si>
  <si>
    <t>Почесні громадяни</t>
  </si>
  <si>
    <t>Благоустрій</t>
  </si>
  <si>
    <t>ОМС</t>
  </si>
  <si>
    <t>ОСВІТА</t>
  </si>
  <si>
    <t>ДНЗ</t>
  </si>
  <si>
    <t>ЗОШ</t>
  </si>
  <si>
    <t>СОЦЗАХИСТ</t>
  </si>
  <si>
    <t>КУЛЬТУРА</t>
  </si>
  <si>
    <t>ФІЗКУЛЬТУРА</t>
  </si>
  <si>
    <t>РЕЗЕРВНИЙ ФОНД</t>
  </si>
  <si>
    <t>Видовищні</t>
  </si>
  <si>
    <t>Оздоровлення</t>
  </si>
  <si>
    <t>ВУВКГ</t>
  </si>
  <si>
    <t>Програма МНС</t>
  </si>
  <si>
    <t>вільний залишок</t>
  </si>
  <si>
    <t>Вісник Хустщини</t>
  </si>
  <si>
    <t>тис.грн.</t>
  </si>
  <si>
    <t>180409</t>
  </si>
  <si>
    <t>Підприємництво</t>
  </si>
  <si>
    <t>Забезпечення</t>
  </si>
  <si>
    <t>Вільний залишок на початок року</t>
  </si>
  <si>
    <t>Збільшення І-го кошика  на 10 %</t>
  </si>
  <si>
    <t>Контроль ний       МФУ</t>
  </si>
  <si>
    <t>РАЗОМ</t>
  </si>
  <si>
    <t>Всього</t>
  </si>
  <si>
    <t>010116</t>
  </si>
  <si>
    <t>070101</t>
  </si>
  <si>
    <t>070201</t>
  </si>
  <si>
    <t>070301</t>
  </si>
  <si>
    <t>070802</t>
  </si>
  <si>
    <t>070804</t>
  </si>
  <si>
    <t>091204</t>
  </si>
  <si>
    <t>110204</t>
  </si>
  <si>
    <t>Проект</t>
  </si>
  <si>
    <t>Відхилення</t>
  </si>
  <si>
    <t>150101</t>
  </si>
  <si>
    <t>УПСЗН</t>
  </si>
  <si>
    <t>Методкабінет</t>
  </si>
  <si>
    <t>ЦБ</t>
  </si>
  <si>
    <t>ДМШ</t>
  </si>
  <si>
    <t>бібліотека</t>
  </si>
  <si>
    <t>музей</t>
  </si>
  <si>
    <t>галерея</t>
  </si>
  <si>
    <t>в тому числі</t>
  </si>
  <si>
    <t>Гімназія</t>
  </si>
  <si>
    <t>ПММ</t>
  </si>
  <si>
    <t>Полігон +</t>
  </si>
  <si>
    <t>Зарплата і нарахування</t>
  </si>
  <si>
    <t>03</t>
  </si>
  <si>
    <t>10</t>
  </si>
  <si>
    <t>послуги зв'язку</t>
  </si>
  <si>
    <t>вивіз сміття</t>
  </si>
  <si>
    <t>110202</t>
  </si>
  <si>
    <t>110502</t>
  </si>
  <si>
    <t>діти-сироти</t>
  </si>
  <si>
    <t>терцентр</t>
  </si>
  <si>
    <t>компенсаційні</t>
  </si>
  <si>
    <t>стадіон</t>
  </si>
  <si>
    <t>Проект бюджету 2013</t>
  </si>
  <si>
    <t>виконком</t>
  </si>
  <si>
    <t>Інші поточні</t>
  </si>
  <si>
    <t>центри реабілітації</t>
  </si>
  <si>
    <t>Мат.допомоги</t>
  </si>
  <si>
    <t>Громадські організації</t>
  </si>
  <si>
    <t>ЖЕК№2</t>
  </si>
  <si>
    <t>Муніципали</t>
  </si>
  <si>
    <t>Центр ТТ</t>
  </si>
  <si>
    <t>спортивні заходи</t>
  </si>
  <si>
    <t>Спотривний клуб</t>
  </si>
  <si>
    <t>%</t>
  </si>
  <si>
    <t xml:space="preserve">збільше ння І-кошика </t>
  </si>
  <si>
    <t>1.1.</t>
  </si>
  <si>
    <t>1.2.</t>
  </si>
  <si>
    <t>1.3.</t>
  </si>
  <si>
    <t>1.4.</t>
  </si>
  <si>
    <t>2.1.</t>
  </si>
  <si>
    <t>2.2.</t>
  </si>
  <si>
    <t>2.3.</t>
  </si>
  <si>
    <t>2.4.</t>
  </si>
  <si>
    <t>2.5.</t>
  </si>
  <si>
    <t>Фінансова підтримка за рахунок бюджету</t>
  </si>
  <si>
    <t>КП " ЖЕК -2 "</t>
  </si>
  <si>
    <t>І</t>
  </si>
  <si>
    <t>прибиральники (15ч.)</t>
  </si>
  <si>
    <t>вантажники (4ч.)</t>
  </si>
  <si>
    <t>водії (2ч)</t>
  </si>
  <si>
    <t>охоронники (4)</t>
  </si>
  <si>
    <t>дорожні робочі(2)</t>
  </si>
  <si>
    <t>машиніст автогрейдера</t>
  </si>
  <si>
    <t>водій промивочної машини</t>
  </si>
  <si>
    <t>слюсар-ремонтник</t>
  </si>
  <si>
    <r>
      <t xml:space="preserve">ІТР </t>
    </r>
    <r>
      <rPr>
        <sz val="10"/>
        <rFont val="Times New Roman"/>
        <family val="1"/>
      </rPr>
      <t>(50%)</t>
    </r>
  </si>
  <si>
    <t>Прибирання і вивіз сміття (відшкодувння зарплати) (20ч.)</t>
  </si>
  <si>
    <t>начальник</t>
  </si>
  <si>
    <t>головний бухгалтер</t>
  </si>
  <si>
    <t>майстер по благоустрою, саночистці</t>
  </si>
  <si>
    <t>інженер з охорони праці (0,2)</t>
  </si>
  <si>
    <t>спеціаліст по роботі з кадрами (0,2)</t>
  </si>
  <si>
    <t>економіст (0,2)</t>
  </si>
  <si>
    <t>паспортист (діловод)</t>
  </si>
  <si>
    <t>Погашення заборгованості за рішенням суду</t>
  </si>
  <si>
    <t>РАЗОМ фінансова підтримка</t>
  </si>
  <si>
    <t>ІІ</t>
  </si>
  <si>
    <t>Роботи, які буде виконувати ЖЕК-2</t>
  </si>
  <si>
    <t>Вивіз сміття з кладовища</t>
  </si>
  <si>
    <t>Профілювання вулиць</t>
  </si>
  <si>
    <t>транспортний</t>
  </si>
  <si>
    <t>Зимове утримання доріг</t>
  </si>
  <si>
    <t>Прочистка русел і дощової каналізації</t>
  </si>
  <si>
    <t>з/ф</t>
  </si>
  <si>
    <t>Поточий ремонт ливневої каналізації</t>
  </si>
  <si>
    <t>Всього по роботам</t>
  </si>
  <si>
    <t>Всього відшкодування по зарплаті</t>
  </si>
  <si>
    <t>РАЗОМ по ЖЕК-2</t>
  </si>
  <si>
    <t>Сміттєзвалище</t>
  </si>
  <si>
    <t>Притулок</t>
  </si>
  <si>
    <t>Майно</t>
  </si>
  <si>
    <t>Зонування</t>
  </si>
  <si>
    <t>Передача до       спец фонду</t>
  </si>
  <si>
    <t>Відшкодування по зарплаті</t>
  </si>
  <si>
    <t>Рентабельність 11 %</t>
  </si>
  <si>
    <t>Погашення боргу по податку на доходи</t>
  </si>
  <si>
    <t>Баланс</t>
  </si>
  <si>
    <t>Резрв ний</t>
  </si>
  <si>
    <t>Додат кова дотація</t>
  </si>
  <si>
    <t>Харчу вання</t>
  </si>
  <si>
    <t>Медика менти</t>
  </si>
  <si>
    <t>Мат допомоги</t>
  </si>
  <si>
    <t>Енерго носії</t>
  </si>
  <si>
    <t>Н.колективи</t>
  </si>
  <si>
    <t>Бух. культури</t>
  </si>
  <si>
    <t xml:space="preserve"> І-й кошик</t>
  </si>
  <si>
    <t xml:space="preserve"> ІІ-й кошик</t>
  </si>
  <si>
    <t>центр молоді</t>
  </si>
  <si>
    <t xml:space="preserve">                                      </t>
  </si>
  <si>
    <t>туризм</t>
  </si>
  <si>
    <t>Вибори</t>
  </si>
  <si>
    <t>Харчув ання</t>
  </si>
  <si>
    <t>додаткова підтримка</t>
  </si>
  <si>
    <t>для Аннишинця</t>
  </si>
  <si>
    <t>Факт</t>
  </si>
  <si>
    <t>Доведено Мінфіном</t>
  </si>
  <si>
    <t>Дотація вирівнювання</t>
  </si>
  <si>
    <t>доходи</t>
  </si>
  <si>
    <t>видатки</t>
  </si>
  <si>
    <t>Додаткова дотація (область)</t>
  </si>
  <si>
    <t>обов'язкове відшко дування</t>
  </si>
  <si>
    <t>Додаткова дотація</t>
  </si>
  <si>
    <t>ВСЬОГО</t>
  </si>
  <si>
    <t>Збільшення ІІ-го кошика</t>
  </si>
  <si>
    <t>за рахунок ІІ-го кошика</t>
  </si>
  <si>
    <t>Доведено мінфіном</t>
  </si>
  <si>
    <t>Проект бюджету</t>
  </si>
  <si>
    <t>Доходи І-го кошику</t>
  </si>
  <si>
    <t>Доходи ІІ-го кошику</t>
  </si>
  <si>
    <t>Субвенція центр молоді</t>
  </si>
  <si>
    <t>150121</t>
  </si>
  <si>
    <t>150110</t>
  </si>
  <si>
    <t>15</t>
  </si>
  <si>
    <t>24</t>
  </si>
  <si>
    <t>Капітальний ремонт дорожнього покриття по вул. Жайворонкова в м. Хуст (коригування)</t>
  </si>
  <si>
    <t>Капітальний ремонт дорожнього покриття по вул. Карпатської Січі від вул. Чайковського до вул. Слав'янська, вулиці Духновича у м. Хуст</t>
  </si>
  <si>
    <t>Капітальний ремонт покрівлі будинку №22"а" по вул. Коновальця в м. Хуст</t>
  </si>
  <si>
    <t>Капітальний ремонт покрівлі будинку №22 по вул. Коновальця в м.Хуст</t>
  </si>
  <si>
    <t>Капітальний ремонт покрівлі будинку №1"г" по вул. Пирогова в м. Хуст</t>
  </si>
  <si>
    <t>Відновлення мереж вуличного освітлення в м. Хуст в районі вулиць Болудянського-Гренджі Донського</t>
  </si>
  <si>
    <t>Відновлення мереж вуличного освітлення вул. Вокзальна в м. Хуст</t>
  </si>
  <si>
    <t>Відновлення мереж вуличного освітлення вул. Річна, Довженка в м. Хуст</t>
  </si>
  <si>
    <t>Виготовлення проектно-кошторисної документації, технічних умов та проведення експертизи на відновлення мереж вуличного освітлення вул.Зарічна (Городилово) в м.Хуст</t>
  </si>
  <si>
    <t>Відновлення мереж вуличного освітлення вул. Вайди в м. Хуст</t>
  </si>
  <si>
    <t>Реконструкція фонтану на територї міського парку культури та відпочинку в м. Хуст (перерахунок)</t>
  </si>
  <si>
    <t>Проект технологічного обладнання фонтану на території міського парку культури та відпочинку в м. Хуст (перерахунок)</t>
  </si>
  <si>
    <t>Реконструкція міського парку культури та відпочинку в м. Хуст</t>
  </si>
  <si>
    <t>Будівництво міського кладовища та ритуального будинку в м. Хуст</t>
  </si>
  <si>
    <t>Влаштування системи відеореєстрації в'їзду та виїзду автотранспортних засобів в м. Хуст</t>
  </si>
  <si>
    <t>Капітальний роемонт дошкільного навчального закладу №3 "Дзвіночок" в м.Хуст, вул.Жайворонкова , 1а</t>
  </si>
  <si>
    <t>Капітальний ремонт харчоблоку ЗОШ І-ІІІ ст.№1 ім.А.Волошина в м.Хуст</t>
  </si>
  <si>
    <t>Капітальний ремонт приміщень міського стадіону "Карпати"</t>
  </si>
  <si>
    <t>Капітальний ремонт частини приміщень ХМ ДЮСШ "Хуст-Нарцис"</t>
  </si>
  <si>
    <t>Реконструкція ділянки міського водопроводу по вул. Керамічна в м. Хуст</t>
  </si>
  <si>
    <t>Реконструкція гідротехнічних споруд очистки води на водозаборах "Ріка" і "Тиса" в м. Хуст</t>
  </si>
  <si>
    <t>Реконструкція водопроводу від існуючої водопровідної мережі по вул. Пирогова до багатоповерхових будинків по вул. Київська Набережна в м. Хуст</t>
  </si>
  <si>
    <t>Влаштування прийомних колекторів на каналізаційній мережі до житлових будинків №4, 5, 6 по вул. К.Набережна в м. Хуст</t>
  </si>
  <si>
    <t>(грн)</t>
  </si>
  <si>
    <t>Назва головного розпорядника коштів
Найменування коду тимчасової класифікації видатків та кредитування місцевих бюджетів</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</si>
  <si>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</si>
  <si>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</si>
  <si>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</si>
  <si>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Усього видатків на завершення будівництва об’єктів на майбутні роки </t>
  </si>
  <si>
    <t xml:space="preserve">Разом видатків на поточний рік </t>
  </si>
  <si>
    <t>Органи місцевого самоврядування</t>
  </si>
  <si>
    <t>Капітальні видатки</t>
  </si>
  <si>
    <t>Музеї і виставки</t>
  </si>
  <si>
    <t>Усього</t>
  </si>
  <si>
    <t>КВК/  КТКВК</t>
  </si>
  <si>
    <t>Виконавчий комітет</t>
  </si>
  <si>
    <t>Капітальні вкладення</t>
  </si>
  <si>
    <t>Заходи з упередження аварій та запобігання катастроф у житлово-комунальному господарстві</t>
  </si>
  <si>
    <t>Управління освіти</t>
  </si>
  <si>
    <t>Загальноосвітні школи-інтернати, загальноосвітні санаторні школи-інтернати</t>
  </si>
  <si>
    <t>Дошкільні заклади освіти</t>
  </si>
  <si>
    <t>Загальноосвітні школи (в т школа-дитячий садок, інтернат при школі), спеціалізовані школи, ліцеї, колегіуми</t>
  </si>
  <si>
    <t>Методична робота, інші заходи у сферінародної освіти</t>
  </si>
  <si>
    <t>Централізовані бухгалтеріїобласних, міських, районних відділів освіти</t>
  </si>
  <si>
    <t xml:space="preserve">Капітальний ремонт системи опалення та заміна вікон дошкільного навчального закладу №7"Бджілка" в м.Хуст </t>
  </si>
  <si>
    <t>Проведення невідкладних відновлювльних робіт, будівництво та реконструкція загальноосвітніх навчальних закладів</t>
  </si>
  <si>
    <t>Управління праці та соціального захисту населення</t>
  </si>
  <si>
    <t>Територіальні центри і відділення соціальної допомоги на дому</t>
  </si>
  <si>
    <t>Управління культури, молоді і спорту</t>
  </si>
  <si>
    <t>Палаци, будинки культури, клуби та інші заклади клубного типу</t>
  </si>
  <si>
    <t>Інші культурно-освітні заклади та заходи</t>
  </si>
  <si>
    <t>Секретар ради</t>
  </si>
  <si>
    <t>В. Ерфан</t>
  </si>
  <si>
    <t>КП "Еко-Хуст"</t>
  </si>
  <si>
    <t>Директор</t>
  </si>
  <si>
    <t>Мін. з/п</t>
  </si>
  <si>
    <t>МФОП</t>
  </si>
  <si>
    <t>Ставка</t>
  </si>
  <si>
    <t>Річний</t>
  </si>
  <si>
    <t>ЄСВ (36,92%)</t>
  </si>
  <si>
    <t>ФОП</t>
  </si>
  <si>
    <t>Бухгалтер</t>
  </si>
  <si>
    <t>Зарплата</t>
  </si>
  <si>
    <t>Штрафні санкції</t>
  </si>
  <si>
    <t>КП "Хуст-Водоканал"</t>
  </si>
  <si>
    <t>Еко-Хуст</t>
  </si>
  <si>
    <t>Хуст-Водоканал</t>
  </si>
  <si>
    <t>Розрахунок по ВУВКГ</t>
  </si>
  <si>
    <t>Місячний ФОП</t>
  </si>
  <si>
    <t>Службова</t>
  </si>
  <si>
    <t>Фінуправління</t>
  </si>
  <si>
    <t>Підприємство</t>
  </si>
  <si>
    <t>Податок на землю</t>
  </si>
  <si>
    <t>Користування надрами</t>
  </si>
  <si>
    <t>Екологічний податок</t>
  </si>
  <si>
    <t>ПДВ</t>
  </si>
  <si>
    <t xml:space="preserve">2012 рік 16800 </t>
  </si>
  <si>
    <t>ріст , %</t>
  </si>
  <si>
    <t>Банківські послуги</t>
  </si>
  <si>
    <t>Матеріали</t>
  </si>
  <si>
    <t>виконані роботи</t>
  </si>
  <si>
    <t>профвнески</t>
  </si>
  <si>
    <t>Інші витрати</t>
  </si>
  <si>
    <t>які роботи</t>
  </si>
  <si>
    <t>з ФОП</t>
  </si>
  <si>
    <t>2012 рік  26300</t>
  </si>
  <si>
    <t>зменшення ?,%</t>
  </si>
  <si>
    <t>По мировій угоді</t>
  </si>
  <si>
    <t>Погашення боргу по ЄСВ</t>
  </si>
  <si>
    <t>Електроенергія</t>
  </si>
  <si>
    <t>2012 рік 155 600</t>
  </si>
  <si>
    <t>ріст, %</t>
  </si>
  <si>
    <t>Місячна сума 01-04</t>
  </si>
  <si>
    <t>Місячна сума 05-12</t>
  </si>
  <si>
    <t>За рік</t>
  </si>
  <si>
    <t xml:space="preserve">Очікувані надходження </t>
  </si>
  <si>
    <t>11 місяців 2012 року</t>
  </si>
  <si>
    <t>Розрахунково 2012</t>
  </si>
  <si>
    <t>Додаткова потреба</t>
  </si>
  <si>
    <t>Погашення боргу по з/п</t>
  </si>
  <si>
    <t xml:space="preserve">Капітальні видатки та перелік об'єктів, які у 2013 році будуть проводитись за рахунок коштів бюджету розвитку </t>
  </si>
  <si>
    <t xml:space="preserve">Внески органів влади Автономної Республіки Крим та органів місцевого самоврядування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</si>
  <si>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</si>
  <si>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</si>
  <si>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Додаток 6</t>
  </si>
  <si>
    <t>Внесок в статутний фонд Хустського ВУВКГ</t>
  </si>
  <si>
    <t>Реконструкція ділянки міського водопроводу по вул. Суворова в м. Хуст</t>
  </si>
  <si>
    <t xml:space="preserve">Будівництво майданчика для рухливих ігор у міському парку культури та відпочинку в м. Хуст </t>
  </si>
  <si>
    <t xml:space="preserve">Загальний обсяг фінансу вання будів ництва </t>
  </si>
  <si>
    <t>Капітальний ремонт даху над частиною приміщень будівлі комунальної власності територіальної громади міста по вул. Шухевича (Поперечна) №2</t>
  </si>
  <si>
    <t>Відновлення мереж вуличного освітлення вул.Сливова, вул.М.Рильського в  м. Хуст</t>
  </si>
  <si>
    <t>Реконструкція дорожнього покриття по вул. Гвардійська в м. Хуст (коригування)</t>
  </si>
  <si>
    <t>Реконструкція тротуарів по вул. Гвардійська від вул. Свободи до вул. Комарова та вул. Косична в м. Хуст ( коригування)</t>
  </si>
  <si>
    <t>Реконструкція частини вул. Карпатської Січі від №17 до №21 та частини майдану Незалежності від №1 до №21 в м. Хуст (коригування)</t>
  </si>
  <si>
    <t xml:space="preserve">Капітальний ремонт будівлі комунальної власності територіальної громади міста по вул.900-річчя   Хуста, 29 та паркану біля будівлі в м.Хуст </t>
  </si>
  <si>
    <t>Капітальний ремонт дорожного покриття по вул.Островського в м.Хуст</t>
  </si>
  <si>
    <t>Капітальний ремонт даху будинку №23 по вул. К.України в м.Хуст</t>
  </si>
  <si>
    <t>Будівництво притулку для безпритульних тварин в м.Хуст</t>
  </si>
  <si>
    <t>Реконструкція ділянки міського водопроводу по вул. Пирогова в м.Хуст</t>
  </si>
  <si>
    <t>Реконструкція ділянки міського водопроводу по вул. Пирогова-Сидоряка в м.Хуст</t>
  </si>
  <si>
    <t>Реконструкція водопровідної мережі по вул. І.Франка-вул. Червонодеревників від камери по вул. О.Вишні до ВК по вул. Ломоносова (перерахунок) в м.Хуст</t>
  </si>
  <si>
    <t>Реконструкція ділянки міського водопроводу по вул. Слав'янська в м.Хуст</t>
  </si>
  <si>
    <t>Реконструкція ділянки міського водопроводу по вул. Вайди в м.Хуст</t>
  </si>
  <si>
    <t>Реконструкція ділянки міського водопроводу по вул. Колодзінського в м.Хуст</t>
  </si>
  <si>
    <t>Реконструкція ділянки міського водопроводу по вул. Мічуріна в м.Хуст</t>
  </si>
  <si>
    <t>Реконструкція ділянки міського водопроводу по вул. В.Симоненка в м.Хуст</t>
  </si>
  <si>
    <t>Реконструкція ділянки міського водопроводу по вул. Лизанця в м.Хуст</t>
  </si>
  <si>
    <t>Реконструкція ділянки міського водопроводу по вул. І.Панькевича в м.Хуст</t>
  </si>
  <si>
    <t>Реконструкція ділянки міського водопроводу по вул. Грицака в м.Хуст</t>
  </si>
  <si>
    <t>Реконструкція ділянки міського водопроводу по вул. Зоряна в м.Хуст</t>
  </si>
  <si>
    <t>VI скликання  від 28.12.2012 року №912</t>
  </si>
  <si>
    <t xml:space="preserve">                до рішення VI сесії Хустської міської ради</t>
  </si>
  <si>
    <t>Капітальний ремонт фасаду дошкільного навчального закладу №6 "Ластівочка" в м.Хуст</t>
  </si>
  <si>
    <t>Капітальний ремонт приміщень ЗОШ І-ІІІ ступенів №4 в м.Хуст</t>
  </si>
</sst>
</file>

<file path=xl/styles.xml><?xml version="1.0" encoding="utf-8"?>
<styleSheet xmlns="http://schemas.openxmlformats.org/spreadsheetml/2006/main">
  <numFmts count="3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
    <numFmt numFmtId="176" formatCode="0.0"/>
    <numFmt numFmtId="177" formatCode="0.000000"/>
    <numFmt numFmtId="178" formatCode="0.00000"/>
    <numFmt numFmtId="179" formatCode="#,##0.0000"/>
    <numFmt numFmtId="180" formatCode="0.000000000"/>
    <numFmt numFmtId="181" formatCode="0.00000000"/>
    <numFmt numFmtId="182" formatCode="0.0000000"/>
    <numFmt numFmtId="183" formatCode="0.0%"/>
    <numFmt numFmtId="184" formatCode="0.000%"/>
    <numFmt numFmtId="185" formatCode="_-* #,##0.000\ _г_р_н_._-;\-* #,##0.000\ _г_р_н_._-;_-* &quot;-&quot;??\ _г_р_н_._-;_-@_-"/>
    <numFmt numFmtId="186" formatCode="_-* #,##0.0000\ _г_р_н_._-;\-* #,##0.0000\ _г_р_н_._-;_-* &quot;-&quot;??\ _г_р_н_._-;_-@_-"/>
    <numFmt numFmtId="187" formatCode="_-* #,##0.00000\ _г_р_н_._-;\-* #,##0.00000\ _г_р_н_._-;_-* &quot;-&quot;??\ _г_р_н_._-;_-@_-"/>
    <numFmt numFmtId="188" formatCode="[$-422]d\ mmmm\ yyyy&quot; р.&quot;"/>
    <numFmt numFmtId="189" formatCode="#,##0.00\ &quot;грн.&quot;"/>
  </numFmts>
  <fonts count="121">
    <font>
      <sz val="10"/>
      <name val="Arial Cyr"/>
      <family val="0"/>
    </font>
    <font>
      <sz val="8"/>
      <name val="Arial Cyr"/>
      <family val="0"/>
    </font>
    <font>
      <sz val="10"/>
      <name val="Times New Roman"/>
      <family val="1"/>
    </font>
    <font>
      <b/>
      <sz val="10"/>
      <name val="Times New Roman"/>
      <family val="1"/>
    </font>
    <font>
      <b/>
      <sz val="12"/>
      <name val="Times New Roman"/>
      <family val="1"/>
    </font>
    <font>
      <sz val="10"/>
      <color indexed="10"/>
      <name val="Times New Roman"/>
      <family val="1"/>
    </font>
    <font>
      <b/>
      <sz val="11"/>
      <name val="Times New Roman"/>
      <family val="1"/>
    </font>
    <font>
      <sz val="12"/>
      <name val="Times New Roman"/>
      <family val="1"/>
    </font>
    <font>
      <b/>
      <sz val="10"/>
      <color indexed="16"/>
      <name val="Times New Roman"/>
      <family val="1"/>
    </font>
    <font>
      <sz val="10"/>
      <color indexed="16"/>
      <name val="Times New Roman"/>
      <family val="1"/>
    </font>
    <font>
      <b/>
      <sz val="10"/>
      <color indexed="18"/>
      <name val="Times New Roman"/>
      <family val="1"/>
    </font>
    <font>
      <b/>
      <i/>
      <u val="single"/>
      <sz val="16"/>
      <color indexed="16"/>
      <name val="Times New Roman"/>
      <family val="1"/>
    </font>
    <font>
      <sz val="10"/>
      <color indexed="18"/>
      <name val="Times New Roman"/>
      <family val="1"/>
    </font>
    <font>
      <u val="single"/>
      <sz val="10"/>
      <color indexed="12"/>
      <name val="Arial Cyr"/>
      <family val="0"/>
    </font>
    <font>
      <u val="single"/>
      <sz val="10"/>
      <color indexed="36"/>
      <name val="Arial Cyr"/>
      <family val="0"/>
    </font>
    <font>
      <b/>
      <sz val="12"/>
      <color indexed="10"/>
      <name val="Times New Roman"/>
      <family val="1"/>
    </font>
    <font>
      <sz val="12"/>
      <color indexed="16"/>
      <name val="Times New Roman"/>
      <family val="1"/>
    </font>
    <font>
      <sz val="12"/>
      <color indexed="18"/>
      <name val="Times New Roman"/>
      <family val="1"/>
    </font>
    <font>
      <b/>
      <sz val="12"/>
      <color indexed="18"/>
      <name val="Times New Roman"/>
      <family val="1"/>
    </font>
    <font>
      <b/>
      <sz val="14"/>
      <color indexed="10"/>
      <name val="Times New Roman"/>
      <family val="1"/>
    </font>
    <font>
      <b/>
      <sz val="14"/>
      <name val="Times New Roman"/>
      <family val="1"/>
    </font>
    <font>
      <b/>
      <sz val="14"/>
      <color indexed="16"/>
      <name val="Times New Roman"/>
      <family val="1"/>
    </font>
    <font>
      <i/>
      <sz val="12"/>
      <name val="Times New Roman"/>
      <family val="1"/>
    </font>
    <font>
      <b/>
      <sz val="14"/>
      <color indexed="56"/>
      <name val="Times New Roman"/>
      <family val="1"/>
    </font>
    <font>
      <sz val="12"/>
      <color indexed="56"/>
      <name val="Times New Roman"/>
      <family val="1"/>
    </font>
    <font>
      <b/>
      <i/>
      <sz val="14"/>
      <name val="Times New Roman"/>
      <family val="1"/>
    </font>
    <font>
      <b/>
      <u val="single"/>
      <sz val="12"/>
      <name val="Times New Roman"/>
      <family val="1"/>
    </font>
    <font>
      <b/>
      <i/>
      <sz val="16"/>
      <name val="Times New Roman"/>
      <family val="1"/>
    </font>
    <font>
      <b/>
      <i/>
      <sz val="12"/>
      <color indexed="10"/>
      <name val="Times New Roman"/>
      <family val="1"/>
    </font>
    <font>
      <i/>
      <sz val="10"/>
      <color indexed="10"/>
      <name val="Times New Roman"/>
      <family val="1"/>
    </font>
    <font>
      <b/>
      <u val="single"/>
      <sz val="14"/>
      <color indexed="56"/>
      <name val="Times New Roman"/>
      <family val="1"/>
    </font>
    <font>
      <b/>
      <i/>
      <sz val="48"/>
      <name val="Monotype Corsiva"/>
      <family val="4"/>
    </font>
    <font>
      <b/>
      <i/>
      <sz val="16"/>
      <color indexed="16"/>
      <name val="Times New Roman"/>
      <family val="1"/>
    </font>
    <font>
      <b/>
      <i/>
      <u val="single"/>
      <sz val="16"/>
      <color indexed="56"/>
      <name val="Times New Roman"/>
      <family val="1"/>
    </font>
    <font>
      <b/>
      <i/>
      <sz val="16"/>
      <color indexed="56"/>
      <name val="Times New Roman"/>
      <family val="1"/>
    </font>
    <font>
      <b/>
      <i/>
      <sz val="12"/>
      <name val="Times New Roman"/>
      <family val="1"/>
    </font>
    <font>
      <i/>
      <sz val="12"/>
      <color indexed="10"/>
      <name val="Times New Roman"/>
      <family val="1"/>
    </font>
    <font>
      <b/>
      <sz val="12"/>
      <color indexed="56"/>
      <name val="Times New Roman"/>
      <family val="1"/>
    </font>
    <font>
      <b/>
      <sz val="12"/>
      <color indexed="16"/>
      <name val="Times New Roman"/>
      <family val="1"/>
    </font>
    <font>
      <sz val="48"/>
      <name val="Times New Roman"/>
      <family val="1"/>
    </font>
    <font>
      <b/>
      <i/>
      <u val="single"/>
      <sz val="20"/>
      <name val="Times New Roman"/>
      <family val="1"/>
    </font>
    <font>
      <b/>
      <i/>
      <sz val="12"/>
      <color indexed="18"/>
      <name val="Times New Roman"/>
      <family val="1"/>
    </font>
    <font>
      <i/>
      <sz val="12"/>
      <color indexed="18"/>
      <name val="Times New Roman"/>
      <family val="1"/>
    </font>
    <font>
      <b/>
      <i/>
      <u val="single"/>
      <sz val="16"/>
      <color indexed="18"/>
      <name val="Times New Roman"/>
      <family val="1"/>
    </font>
    <font>
      <b/>
      <i/>
      <sz val="9"/>
      <name val="Times New Roman"/>
      <family val="1"/>
    </font>
    <font>
      <b/>
      <i/>
      <sz val="12"/>
      <name val="Monotype Corsiva"/>
      <family val="4"/>
    </font>
    <font>
      <b/>
      <i/>
      <sz val="12"/>
      <color indexed="16"/>
      <name val="Times New Roman"/>
      <family val="1"/>
    </font>
    <font>
      <b/>
      <i/>
      <sz val="12"/>
      <color indexed="56"/>
      <name val="Times New Roman"/>
      <family val="1"/>
    </font>
    <font>
      <b/>
      <i/>
      <u val="single"/>
      <sz val="16"/>
      <name val="Times New Roman"/>
      <family val="1"/>
    </font>
    <font>
      <b/>
      <sz val="12"/>
      <color indexed="62"/>
      <name val="Times New Roman"/>
      <family val="1"/>
    </font>
    <font>
      <b/>
      <sz val="10"/>
      <color indexed="10"/>
      <name val="Times New Roman"/>
      <family val="1"/>
    </font>
    <font>
      <sz val="14"/>
      <name val="Times New Roman"/>
      <family val="1"/>
    </font>
    <font>
      <i/>
      <sz val="12"/>
      <color indexed="16"/>
      <name val="Times New Roman"/>
      <family val="1"/>
    </font>
    <font>
      <b/>
      <i/>
      <sz val="12"/>
      <color indexed="62"/>
      <name val="Times New Roman"/>
      <family val="1"/>
    </font>
    <font>
      <u val="single"/>
      <sz val="12"/>
      <name val="Times New Roman"/>
      <family val="1"/>
    </font>
    <font>
      <b/>
      <i/>
      <u val="single"/>
      <sz val="12"/>
      <name val="Times New Roman"/>
      <family val="1"/>
    </font>
    <font>
      <b/>
      <sz val="16"/>
      <color indexed="18"/>
      <name val="Times New Roman"/>
      <family val="1"/>
    </font>
    <font>
      <b/>
      <i/>
      <sz val="16"/>
      <color indexed="18"/>
      <name val="Times New Roman"/>
      <family val="1"/>
    </font>
    <font>
      <sz val="14"/>
      <color indexed="18"/>
      <name val="Times New Roman"/>
      <family val="1"/>
    </font>
    <font>
      <sz val="14"/>
      <color indexed="16"/>
      <name val="Times New Roman"/>
      <family val="1"/>
    </font>
    <font>
      <sz val="14"/>
      <color indexed="10"/>
      <name val="Times New Roman"/>
      <family val="1"/>
    </font>
    <font>
      <b/>
      <sz val="14"/>
      <color indexed="18"/>
      <name val="Times New Roman"/>
      <family val="1"/>
    </font>
    <font>
      <i/>
      <sz val="14"/>
      <color indexed="10"/>
      <name val="Times New Roman"/>
      <family val="1"/>
    </font>
    <font>
      <b/>
      <i/>
      <sz val="14"/>
      <color indexed="10"/>
      <name val="Times New Roman"/>
      <family val="1"/>
    </font>
    <font>
      <b/>
      <sz val="16"/>
      <name val="Times New Roman"/>
      <family val="1"/>
    </font>
    <font>
      <b/>
      <sz val="16"/>
      <color indexed="16"/>
      <name val="Times New Roman"/>
      <family val="1"/>
    </font>
    <font>
      <b/>
      <sz val="16"/>
      <color indexed="10"/>
      <name val="Times New Roman"/>
      <family val="1"/>
    </font>
    <font>
      <b/>
      <u val="single"/>
      <sz val="16"/>
      <name val="Times New Roman"/>
      <family val="1"/>
    </font>
    <font>
      <b/>
      <u val="single"/>
      <sz val="16"/>
      <color indexed="10"/>
      <name val="Times New Roman"/>
      <family val="1"/>
    </font>
    <font>
      <b/>
      <u val="single"/>
      <sz val="16"/>
      <color indexed="60"/>
      <name val="Times New Roman"/>
      <family val="1"/>
    </font>
    <font>
      <b/>
      <u val="single"/>
      <sz val="16"/>
      <color indexed="18"/>
      <name val="Times New Roman"/>
      <family val="1"/>
    </font>
    <font>
      <sz val="9"/>
      <color indexed="8"/>
      <name val="Times New Roman"/>
      <family val="1"/>
    </font>
    <font>
      <b/>
      <sz val="12"/>
      <color indexed="8"/>
      <name val="Times New Roman"/>
      <family val="1"/>
    </font>
    <font>
      <b/>
      <sz val="14"/>
      <color indexed="8"/>
      <name val="Times New Roman"/>
      <family val="1"/>
    </font>
    <font>
      <sz val="11"/>
      <color indexed="8"/>
      <name val="Times New Roman"/>
      <family val="1"/>
    </font>
    <font>
      <sz val="10"/>
      <color indexed="8"/>
      <name val="Times New Roman"/>
      <family val="1"/>
    </font>
    <font>
      <b/>
      <i/>
      <sz val="10"/>
      <color indexed="10"/>
      <name val="Times New Roman"/>
      <family val="1"/>
    </font>
    <font>
      <sz val="12"/>
      <color indexed="8"/>
      <name val="Times New Roman"/>
      <family val="1"/>
    </font>
    <font>
      <b/>
      <i/>
      <u val="single"/>
      <sz val="14"/>
      <name val="Times New Roman"/>
      <family val="1"/>
    </font>
    <font>
      <sz val="10"/>
      <color indexed="8"/>
      <name val="Arial Cyr"/>
      <family val="0"/>
    </font>
    <font>
      <sz val="12"/>
      <color indexed="8"/>
      <name val="Arial Cyr"/>
      <family val="0"/>
    </font>
    <font>
      <b/>
      <sz val="10"/>
      <color indexed="8"/>
      <name val="Times New Roman"/>
      <family val="1"/>
    </font>
    <font>
      <b/>
      <sz val="10"/>
      <color indexed="8"/>
      <name val="Arial Cyr"/>
      <family val="0"/>
    </font>
    <font>
      <sz val="14"/>
      <color indexed="8"/>
      <name val="Arial Cyr"/>
      <family val="0"/>
    </font>
    <font>
      <b/>
      <sz val="12"/>
      <color indexed="8"/>
      <name val="Arial Cyr"/>
      <family val="0"/>
    </font>
    <font>
      <sz val="11"/>
      <name val="Times New Roman"/>
      <family val="1"/>
    </font>
    <font>
      <b/>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color indexed="63"/>
      </left>
      <right style="thin"/>
      <top style="thin"/>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medium"/>
      <right style="thin"/>
      <top style="thin"/>
      <bottom style="medium"/>
    </border>
    <border>
      <left style="thin"/>
      <right style="medium"/>
      <top style="thin"/>
      <bottom style="medium"/>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medium"/>
      <bottom style="thin"/>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1" applyNumberFormat="0" applyAlignment="0" applyProtection="0"/>
    <xf numFmtId="0" fontId="107" fillId="27" borderId="2" applyNumberFormat="0" applyAlignment="0" applyProtection="0"/>
    <xf numFmtId="0" fontId="108"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112" fillId="0" borderId="6" applyNumberFormat="0" applyFill="0" applyAlignment="0" applyProtection="0"/>
    <xf numFmtId="0" fontId="113" fillId="28" borderId="7" applyNumberFormat="0" applyAlignment="0" applyProtection="0"/>
    <xf numFmtId="0" fontId="114" fillId="0" borderId="0" applyNumberFormat="0" applyFill="0" applyBorder="0" applyAlignment="0" applyProtection="0"/>
    <xf numFmtId="0" fontId="115" fillId="29" borderId="0" applyNumberFormat="0" applyBorder="0" applyAlignment="0" applyProtection="0"/>
    <xf numFmtId="0" fontId="14" fillId="0" borderId="0" applyNumberFormat="0" applyFill="0" applyBorder="0" applyAlignment="0" applyProtection="0"/>
    <xf numFmtId="0" fontId="116" fillId="30" borderId="0" applyNumberFormat="0" applyBorder="0" applyAlignment="0" applyProtection="0"/>
    <xf numFmtId="0" fontId="11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0" fillId="32" borderId="0" applyNumberFormat="0" applyBorder="0" applyAlignment="0" applyProtection="0"/>
  </cellStyleXfs>
  <cellXfs count="505">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3" fillId="0" borderId="0" xfId="0" applyFont="1" applyAlignment="1">
      <alignment horizontal="left"/>
    </xf>
    <xf numFmtId="0" fontId="2" fillId="0" borderId="0" xfId="0" applyFont="1" applyAlignment="1">
      <alignment horizontal="left"/>
    </xf>
    <xf numFmtId="0" fontId="3" fillId="0" borderId="0" xfId="0" applyFont="1" applyAlignment="1">
      <alignment horizontal="center"/>
    </xf>
    <xf numFmtId="3" fontId="3" fillId="0" borderId="0" xfId="0" applyNumberFormat="1" applyFont="1" applyAlignment="1">
      <alignment horizontal="left"/>
    </xf>
    <xf numFmtId="0" fontId="4" fillId="0" borderId="0" xfId="0" applyFont="1" applyAlignment="1">
      <alignment/>
    </xf>
    <xf numFmtId="0" fontId="7" fillId="0" borderId="0" xfId="0" applyFont="1" applyAlignment="1">
      <alignment/>
    </xf>
    <xf numFmtId="0" fontId="4" fillId="0" borderId="0" xfId="0" applyFont="1" applyAlignment="1">
      <alignment horizontal="center"/>
    </xf>
    <xf numFmtId="172" fontId="2" fillId="0" borderId="0" xfId="0" applyNumberFormat="1" applyFont="1" applyAlignment="1">
      <alignment/>
    </xf>
    <xf numFmtId="0" fontId="2" fillId="0" borderId="1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Fill="1" applyAlignment="1">
      <alignment horizontal="right"/>
    </xf>
    <xf numFmtId="0" fontId="17" fillId="0" borderId="0" xfId="0" applyFont="1" applyAlignment="1">
      <alignment/>
    </xf>
    <xf numFmtId="172" fontId="7" fillId="0" borderId="0" xfId="0" applyNumberFormat="1" applyFont="1" applyAlignment="1">
      <alignment/>
    </xf>
    <xf numFmtId="0" fontId="4" fillId="0" borderId="0" xfId="0" applyFont="1" applyAlignment="1">
      <alignment horizontal="center" vertical="center"/>
    </xf>
    <xf numFmtId="172" fontId="7" fillId="0" borderId="11" xfId="0" applyNumberFormat="1" applyFont="1" applyBorder="1" applyAlignment="1">
      <alignment horizontal="right"/>
    </xf>
    <xf numFmtId="0" fontId="7" fillId="0" borderId="0" xfId="0" applyFont="1" applyAlignment="1">
      <alignment/>
    </xf>
    <xf numFmtId="0" fontId="23" fillId="0" borderId="0" xfId="0" applyFont="1" applyFill="1" applyAlignment="1">
      <alignment/>
    </xf>
    <xf numFmtId="172" fontId="7" fillId="0" borderId="12" xfId="0" applyNumberFormat="1" applyFont="1" applyBorder="1" applyAlignment="1">
      <alignment horizontal="right"/>
    </xf>
    <xf numFmtId="172" fontId="16" fillId="0" borderId="13" xfId="0" applyNumberFormat="1" applyFont="1" applyBorder="1" applyAlignment="1">
      <alignment horizontal="right"/>
    </xf>
    <xf numFmtId="49" fontId="24" fillId="0" borderId="14" xfId="0" applyNumberFormat="1" applyFont="1" applyFill="1" applyBorder="1" applyAlignment="1">
      <alignment horizontal="right"/>
    </xf>
    <xf numFmtId="49" fontId="24" fillId="0" borderId="15" xfId="0" applyNumberFormat="1" applyFont="1" applyFill="1" applyBorder="1" applyAlignment="1">
      <alignment horizontal="right"/>
    </xf>
    <xf numFmtId="172" fontId="7" fillId="0" borderId="16" xfId="0" applyNumberFormat="1" applyFont="1" applyBorder="1" applyAlignment="1">
      <alignment horizontal="right"/>
    </xf>
    <xf numFmtId="172" fontId="7" fillId="0" borderId="17" xfId="0" applyNumberFormat="1" applyFont="1" applyBorder="1" applyAlignment="1">
      <alignment horizontal="right"/>
    </xf>
    <xf numFmtId="49" fontId="24" fillId="0" borderId="18" xfId="0" applyNumberFormat="1" applyFont="1" applyFill="1" applyBorder="1" applyAlignment="1">
      <alignment horizontal="right"/>
    </xf>
    <xf numFmtId="172" fontId="7" fillId="0" borderId="19" xfId="0" applyNumberFormat="1" applyFont="1" applyBorder="1" applyAlignment="1">
      <alignment horizontal="right"/>
    </xf>
    <xf numFmtId="172" fontId="7" fillId="0" borderId="20" xfId="0" applyNumberFormat="1" applyFont="1" applyBorder="1" applyAlignment="1">
      <alignment horizontal="right"/>
    </xf>
    <xf numFmtId="172" fontId="16" fillId="0" borderId="21" xfId="0" applyNumberFormat="1" applyFont="1" applyBorder="1" applyAlignment="1">
      <alignment horizontal="right"/>
    </xf>
    <xf numFmtId="172" fontId="34" fillId="0" borderId="0" xfId="0" applyNumberFormat="1" applyFont="1" applyFill="1" applyBorder="1" applyAlignment="1">
      <alignment horizontal="center"/>
    </xf>
    <xf numFmtId="0" fontId="34" fillId="0" borderId="0" xfId="0" applyFont="1" applyFill="1" applyAlignment="1">
      <alignment/>
    </xf>
    <xf numFmtId="172" fontId="7" fillId="0" borderId="22" xfId="0" applyNumberFormat="1" applyFont="1" applyBorder="1" applyAlignment="1">
      <alignment horizontal="right"/>
    </xf>
    <xf numFmtId="176" fontId="7" fillId="0" borderId="13" xfId="0" applyNumberFormat="1" applyFont="1" applyBorder="1" applyAlignment="1">
      <alignment horizontal="right"/>
    </xf>
    <xf numFmtId="0" fontId="2" fillId="0" borderId="0" xfId="0" applyFont="1" applyAlignment="1">
      <alignment horizontal="center"/>
    </xf>
    <xf numFmtId="0" fontId="2" fillId="0" borderId="0" xfId="0" applyFont="1" applyAlignment="1">
      <alignment horizontal="center" vertical="center"/>
    </xf>
    <xf numFmtId="3" fontId="2" fillId="0" borderId="0" xfId="0" applyNumberFormat="1" applyFont="1" applyAlignment="1">
      <alignment horizontal="right"/>
    </xf>
    <xf numFmtId="0" fontId="3" fillId="33" borderId="0" xfId="0" applyFont="1" applyFill="1" applyAlignment="1">
      <alignment horizontal="center" vertical="center"/>
    </xf>
    <xf numFmtId="0" fontId="3" fillId="0" borderId="0" xfId="0" applyFont="1" applyAlignment="1">
      <alignment horizontal="center" vertical="center"/>
    </xf>
    <xf numFmtId="0" fontId="7" fillId="0" borderId="0" xfId="0" applyFont="1" applyAlignment="1">
      <alignment horizontal="center"/>
    </xf>
    <xf numFmtId="0" fontId="3" fillId="0" borderId="0" xfId="0" applyFont="1" applyAlignment="1">
      <alignment horizontal="left" vertical="center"/>
    </xf>
    <xf numFmtId="0" fontId="2" fillId="0" borderId="12" xfId="0" applyFont="1" applyBorder="1" applyAlignment="1">
      <alignment/>
    </xf>
    <xf numFmtId="0" fontId="2" fillId="0" borderId="23" xfId="0" applyFont="1" applyBorder="1" applyAlignment="1">
      <alignment horizontal="center" vertical="center" wrapText="1"/>
    </xf>
    <xf numFmtId="49" fontId="33"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3" fillId="0" borderId="24" xfId="0" applyFont="1" applyBorder="1" applyAlignment="1">
      <alignment horizontal="center" vertical="center" wrapText="1"/>
    </xf>
    <xf numFmtId="172" fontId="7" fillId="0" borderId="25" xfId="0" applyNumberFormat="1" applyFont="1" applyBorder="1" applyAlignment="1">
      <alignment horizontal="right"/>
    </xf>
    <xf numFmtId="172" fontId="7" fillId="0" borderId="26" xfId="0" applyNumberFormat="1" applyFont="1" applyBorder="1" applyAlignment="1">
      <alignment horizontal="right"/>
    </xf>
    <xf numFmtId="172" fontId="7" fillId="0" borderId="27" xfId="0" applyNumberFormat="1" applyFont="1" applyBorder="1" applyAlignment="1">
      <alignment horizontal="right"/>
    </xf>
    <xf numFmtId="0" fontId="28" fillId="0" borderId="0" xfId="0" applyFont="1" applyAlignment="1">
      <alignment horizontal="center"/>
    </xf>
    <xf numFmtId="49" fontId="37" fillId="0" borderId="28" xfId="0" applyNumberFormat="1" applyFont="1" applyFill="1" applyBorder="1" applyAlignment="1">
      <alignment horizontal="left" vertical="center"/>
    </xf>
    <xf numFmtId="172" fontId="4" fillId="0" borderId="29" xfId="0" applyNumberFormat="1" applyFont="1" applyBorder="1" applyAlignment="1">
      <alignment horizontal="left" vertical="center"/>
    </xf>
    <xf numFmtId="172" fontId="4" fillId="0" borderId="30" xfId="0" applyNumberFormat="1" applyFont="1" applyBorder="1" applyAlignment="1">
      <alignment horizontal="left" vertical="center"/>
    </xf>
    <xf numFmtId="172" fontId="38" fillId="0" borderId="31" xfId="0" applyNumberFormat="1" applyFont="1" applyBorder="1" applyAlignment="1">
      <alignment horizontal="left" vertical="center"/>
    </xf>
    <xf numFmtId="49" fontId="24" fillId="0" borderId="32" xfId="0" applyNumberFormat="1" applyFont="1" applyFill="1" applyBorder="1" applyAlignment="1">
      <alignment horizontal="right"/>
    </xf>
    <xf numFmtId="172" fontId="7" fillId="0" borderId="33" xfId="0" applyNumberFormat="1" applyFont="1" applyBorder="1" applyAlignment="1">
      <alignment horizontal="right"/>
    </xf>
    <xf numFmtId="172" fontId="7" fillId="0" borderId="34" xfId="0" applyNumberFormat="1" applyFont="1" applyBorder="1" applyAlignment="1">
      <alignment horizontal="right"/>
    </xf>
    <xf numFmtId="172" fontId="7" fillId="0" borderId="35" xfId="0" applyNumberFormat="1" applyFont="1" applyBorder="1" applyAlignment="1">
      <alignment horizontal="right"/>
    </xf>
    <xf numFmtId="172" fontId="7" fillId="0" borderId="36" xfId="0" applyNumberFormat="1" applyFont="1" applyBorder="1" applyAlignment="1">
      <alignment horizontal="right"/>
    </xf>
    <xf numFmtId="172" fontId="7" fillId="0" borderId="37" xfId="0" applyNumberFormat="1" applyFont="1" applyBorder="1" applyAlignment="1">
      <alignment horizontal="right"/>
    </xf>
    <xf numFmtId="172" fontId="4" fillId="0" borderId="38" xfId="0" applyNumberFormat="1" applyFont="1" applyBorder="1" applyAlignment="1">
      <alignment horizontal="left" vertical="center"/>
    </xf>
    <xf numFmtId="172" fontId="4" fillId="0" borderId="39" xfId="0" applyNumberFormat="1" applyFont="1" applyBorder="1" applyAlignment="1">
      <alignment horizontal="left" vertical="center"/>
    </xf>
    <xf numFmtId="172" fontId="7" fillId="0" borderId="40" xfId="0" applyNumberFormat="1" applyFont="1" applyBorder="1" applyAlignment="1">
      <alignment horizontal="right"/>
    </xf>
    <xf numFmtId="172" fontId="28" fillId="0" borderId="12" xfId="0" applyNumberFormat="1" applyFont="1" applyBorder="1" applyAlignment="1">
      <alignment horizontal="center"/>
    </xf>
    <xf numFmtId="172" fontId="36" fillId="0" borderId="12" xfId="0" applyNumberFormat="1" applyFont="1" applyBorder="1" applyAlignment="1">
      <alignment horizontal="center"/>
    </xf>
    <xf numFmtId="172" fontId="28" fillId="0" borderId="16" xfId="0" applyNumberFormat="1" applyFont="1" applyBorder="1" applyAlignment="1">
      <alignment horizontal="center"/>
    </xf>
    <xf numFmtId="172" fontId="15" fillId="0" borderId="29" xfId="0" applyNumberFormat="1" applyFont="1" applyBorder="1" applyAlignment="1">
      <alignment horizontal="center" vertical="center"/>
    </xf>
    <xf numFmtId="172" fontId="28" fillId="0" borderId="19" xfId="0" applyNumberFormat="1" applyFont="1" applyBorder="1" applyAlignment="1">
      <alignment horizontal="center"/>
    </xf>
    <xf numFmtId="172" fontId="36" fillId="0" borderId="16" xfId="0" applyNumberFormat="1" applyFont="1" applyBorder="1" applyAlignment="1">
      <alignment horizontal="center"/>
    </xf>
    <xf numFmtId="172" fontId="36" fillId="0" borderId="19" xfId="0" applyNumberFormat="1" applyFont="1" applyBorder="1" applyAlignment="1">
      <alignment horizontal="center"/>
    </xf>
    <xf numFmtId="172" fontId="15" fillId="33" borderId="31" xfId="0" applyNumberFormat="1" applyFont="1" applyFill="1" applyBorder="1" applyAlignment="1">
      <alignment horizontal="center" vertical="center"/>
    </xf>
    <xf numFmtId="172" fontId="15" fillId="33" borderId="29" xfId="0" applyNumberFormat="1" applyFont="1" applyFill="1" applyBorder="1" applyAlignment="1">
      <alignment horizontal="center" vertical="center"/>
    </xf>
    <xf numFmtId="0" fontId="20" fillId="0" borderId="0" xfId="0" applyFont="1" applyAlignment="1">
      <alignment horizontal="center" vertical="center"/>
    </xf>
    <xf numFmtId="172" fontId="21" fillId="34" borderId="31" xfId="0" applyNumberFormat="1" applyFont="1" applyFill="1" applyBorder="1" applyAlignment="1">
      <alignment horizontal="center" vertical="center"/>
    </xf>
    <xf numFmtId="0" fontId="23" fillId="0" borderId="0" xfId="0" applyFont="1" applyFill="1" applyAlignment="1">
      <alignment horizontal="center" vertical="center"/>
    </xf>
    <xf numFmtId="0" fontId="39" fillId="0" borderId="0" xfId="0" applyFont="1" applyAlignment="1">
      <alignment/>
    </xf>
    <xf numFmtId="0" fontId="28" fillId="0" borderId="41" xfId="0" applyFont="1" applyBorder="1" applyAlignment="1">
      <alignment horizontal="center" vertical="center" wrapText="1"/>
    </xf>
    <xf numFmtId="3" fontId="2" fillId="0" borderId="0" xfId="0" applyNumberFormat="1" applyFont="1" applyAlignment="1">
      <alignment/>
    </xf>
    <xf numFmtId="0" fontId="40" fillId="0" borderId="0" xfId="0" applyFont="1" applyAlignment="1">
      <alignment/>
    </xf>
    <xf numFmtId="3" fontId="3" fillId="0" borderId="0" xfId="0" applyNumberFormat="1" applyFont="1" applyAlignment="1">
      <alignment horizontal="center" vertical="center"/>
    </xf>
    <xf numFmtId="3" fontId="20" fillId="0" borderId="0" xfId="0" applyNumberFormat="1" applyFont="1" applyAlignment="1">
      <alignment horizontal="center" vertical="center"/>
    </xf>
    <xf numFmtId="0" fontId="20" fillId="0" borderId="0" xfId="0" applyFont="1" applyFill="1" applyAlignment="1">
      <alignment vertical="center"/>
    </xf>
    <xf numFmtId="3" fontId="3" fillId="33" borderId="0" xfId="0" applyNumberFormat="1" applyFont="1" applyFill="1" applyAlignment="1">
      <alignment horizontal="center" vertical="center"/>
    </xf>
    <xf numFmtId="3" fontId="3" fillId="0" borderId="0" xfId="0" applyNumberFormat="1" applyFont="1" applyAlignment="1">
      <alignment horizontal="center" vertical="center" wrapText="1"/>
    </xf>
    <xf numFmtId="0" fontId="2" fillId="0" borderId="41" xfId="0" applyFont="1" applyBorder="1" applyAlignment="1">
      <alignment horizontal="center" vertical="center" wrapText="1"/>
    </xf>
    <xf numFmtId="172" fontId="28" fillId="0" borderId="25" xfId="0" applyNumberFormat="1" applyFont="1" applyBorder="1" applyAlignment="1">
      <alignment horizontal="center"/>
    </xf>
    <xf numFmtId="172" fontId="28" fillId="0" borderId="26" xfId="0" applyNumberFormat="1" applyFont="1" applyBorder="1" applyAlignment="1">
      <alignment horizontal="center"/>
    </xf>
    <xf numFmtId="172" fontId="28" fillId="0" borderId="27" xfId="0" applyNumberFormat="1" applyFont="1" applyBorder="1" applyAlignment="1">
      <alignment horizontal="center"/>
    </xf>
    <xf numFmtId="0" fontId="2" fillId="0" borderId="12" xfId="0" applyFont="1" applyBorder="1" applyAlignment="1">
      <alignment horizontal="center" vertical="center" wrapText="1"/>
    </xf>
    <xf numFmtId="172" fontId="15" fillId="0" borderId="38" xfId="0" applyNumberFormat="1" applyFont="1" applyBorder="1" applyAlignment="1">
      <alignment horizontal="center" vertical="center"/>
    </xf>
    <xf numFmtId="172" fontId="36" fillId="0" borderId="25" xfId="0" applyNumberFormat="1" applyFont="1" applyBorder="1" applyAlignment="1">
      <alignment horizontal="center"/>
    </xf>
    <xf numFmtId="172" fontId="36" fillId="0" borderId="26" xfId="0" applyNumberFormat="1" applyFont="1" applyBorder="1" applyAlignment="1">
      <alignment horizontal="center"/>
    </xf>
    <xf numFmtId="172" fontId="28" fillId="0" borderId="27" xfId="0" applyNumberFormat="1" applyFont="1" applyBorder="1" applyAlignment="1">
      <alignment horizontal="center" vertical="center"/>
    </xf>
    <xf numFmtId="172" fontId="28" fillId="0" borderId="25" xfId="0" applyNumberFormat="1" applyFont="1" applyBorder="1" applyAlignment="1">
      <alignment horizontal="center" vertical="center"/>
    </xf>
    <xf numFmtId="172" fontId="28" fillId="0" borderId="26" xfId="0" applyNumberFormat="1" applyFont="1" applyBorder="1" applyAlignment="1">
      <alignment horizontal="center" vertical="center"/>
    </xf>
    <xf numFmtId="172" fontId="36" fillId="0" borderId="27" xfId="0" applyNumberFormat="1" applyFont="1" applyBorder="1" applyAlignment="1">
      <alignment horizontal="center"/>
    </xf>
    <xf numFmtId="172" fontId="15" fillId="33" borderId="38" xfId="0" applyNumberFormat="1" applyFont="1" applyFill="1" applyBorder="1" applyAlignment="1">
      <alignment horizontal="center" vertical="center"/>
    </xf>
    <xf numFmtId="0" fontId="28" fillId="0" borderId="24" xfId="0" applyFont="1" applyBorder="1" applyAlignment="1">
      <alignment horizontal="center" vertical="center" wrapText="1"/>
    </xf>
    <xf numFmtId="49" fontId="43" fillId="0" borderId="0" xfId="0" applyNumberFormat="1" applyFont="1" applyFill="1" applyBorder="1" applyAlignment="1">
      <alignment horizontal="center" vertical="center"/>
    </xf>
    <xf numFmtId="0" fontId="41" fillId="0" borderId="0" xfId="0" applyFont="1" applyAlignment="1">
      <alignment horizontal="center"/>
    </xf>
    <xf numFmtId="3" fontId="3" fillId="0" borderId="0" xfId="0" applyNumberFormat="1" applyFont="1" applyFill="1" applyAlignment="1">
      <alignment horizontal="center" vertical="center"/>
    </xf>
    <xf numFmtId="16" fontId="3" fillId="0" borderId="0" xfId="0" applyNumberFormat="1" applyFont="1" applyAlignment="1">
      <alignment horizontal="center"/>
    </xf>
    <xf numFmtId="3" fontId="44" fillId="0" borderId="0" xfId="0" applyNumberFormat="1" applyFont="1" applyAlignment="1">
      <alignment horizontal="right"/>
    </xf>
    <xf numFmtId="3" fontId="44" fillId="0" borderId="0" xfId="0" applyNumberFormat="1" applyFont="1" applyAlignment="1">
      <alignment horizontal="right" vertical="center"/>
    </xf>
    <xf numFmtId="176" fontId="28" fillId="0" borderId="0" xfId="0" applyNumberFormat="1" applyFont="1" applyAlignment="1">
      <alignment horizontal="center"/>
    </xf>
    <xf numFmtId="172" fontId="32" fillId="0" borderId="0" xfId="0" applyNumberFormat="1" applyFont="1" applyFill="1" applyBorder="1" applyAlignment="1">
      <alignment horizontal="center"/>
    </xf>
    <xf numFmtId="0" fontId="8" fillId="0" borderId="42" xfId="0" applyFont="1" applyBorder="1" applyAlignment="1">
      <alignment horizontal="center" vertical="center" wrapText="1"/>
    </xf>
    <xf numFmtId="172" fontId="38" fillId="0" borderId="43" xfId="0" applyNumberFormat="1" applyFont="1" applyBorder="1" applyAlignment="1">
      <alignment horizontal="right"/>
    </xf>
    <xf numFmtId="172" fontId="38" fillId="0" borderId="44" xfId="0" applyNumberFormat="1" applyFont="1" applyBorder="1" applyAlignment="1">
      <alignment horizontal="right"/>
    </xf>
    <xf numFmtId="172" fontId="38" fillId="0" borderId="13" xfId="0" applyNumberFormat="1" applyFont="1" applyBorder="1" applyAlignment="1">
      <alignment horizontal="right"/>
    </xf>
    <xf numFmtId="172" fontId="38" fillId="0" borderId="21" xfId="0" applyNumberFormat="1" applyFont="1" applyBorder="1" applyAlignment="1">
      <alignment horizontal="right"/>
    </xf>
    <xf numFmtId="0" fontId="8" fillId="0" borderId="0" xfId="0" applyFont="1" applyAlignment="1">
      <alignment/>
    </xf>
    <xf numFmtId="0" fontId="45" fillId="0" borderId="0" xfId="0" applyFont="1" applyBorder="1" applyAlignment="1">
      <alignment horizontal="center" vertical="center"/>
    </xf>
    <xf numFmtId="172" fontId="46" fillId="0" borderId="0" xfId="0" applyNumberFormat="1" applyFont="1" applyFill="1" applyBorder="1" applyAlignment="1">
      <alignment horizontal="center"/>
    </xf>
    <xf numFmtId="172" fontId="47" fillId="0" borderId="0" xfId="0" applyNumberFormat="1" applyFont="1" applyFill="1" applyBorder="1" applyAlignment="1">
      <alignment horizontal="center"/>
    </xf>
    <xf numFmtId="172" fontId="38" fillId="33" borderId="28" xfId="0" applyNumberFormat="1" applyFont="1" applyFill="1" applyBorder="1" applyAlignment="1">
      <alignment horizontal="center" vertical="center"/>
    </xf>
    <xf numFmtId="172" fontId="38" fillId="33" borderId="15" xfId="0" applyNumberFormat="1" applyFont="1" applyFill="1" applyBorder="1" applyAlignment="1">
      <alignment horizontal="center"/>
    </xf>
    <xf numFmtId="172" fontId="38" fillId="33" borderId="18" xfId="0" applyNumberFormat="1" applyFont="1" applyFill="1" applyBorder="1" applyAlignment="1">
      <alignment horizontal="center"/>
    </xf>
    <xf numFmtId="172" fontId="38" fillId="33" borderId="14" xfId="0" applyNumberFormat="1" applyFont="1" applyFill="1" applyBorder="1" applyAlignment="1">
      <alignment horizontal="center"/>
    </xf>
    <xf numFmtId="0" fontId="38" fillId="0" borderId="0" xfId="0" applyFont="1" applyAlignment="1">
      <alignment horizontal="center"/>
    </xf>
    <xf numFmtId="49" fontId="48" fillId="0" borderId="0" xfId="0" applyNumberFormat="1" applyFont="1" applyFill="1" applyBorder="1" applyAlignment="1">
      <alignment horizontal="center" vertical="center"/>
    </xf>
    <xf numFmtId="0" fontId="35" fillId="0" borderId="0" xfId="0" applyFont="1" applyAlignment="1">
      <alignment horizontal="center"/>
    </xf>
    <xf numFmtId="172" fontId="18" fillId="0" borderId="45" xfId="0" applyNumberFormat="1" applyFont="1" applyBorder="1" applyAlignment="1">
      <alignment horizontal="center" vertical="center"/>
    </xf>
    <xf numFmtId="172" fontId="41" fillId="0" borderId="46" xfId="0" applyNumberFormat="1" applyFont="1" applyBorder="1" applyAlignment="1">
      <alignment horizontal="center"/>
    </xf>
    <xf numFmtId="172" fontId="41" fillId="0" borderId="47" xfId="0" applyNumberFormat="1" applyFont="1" applyBorder="1" applyAlignment="1">
      <alignment horizontal="center"/>
    </xf>
    <xf numFmtId="172" fontId="17" fillId="0" borderId="46" xfId="0" applyNumberFormat="1" applyFont="1" applyBorder="1" applyAlignment="1">
      <alignment horizontal="center"/>
    </xf>
    <xf numFmtId="172" fontId="17" fillId="0" borderId="48" xfId="0" applyNumberFormat="1" applyFont="1" applyBorder="1" applyAlignment="1">
      <alignment horizontal="center"/>
    </xf>
    <xf numFmtId="172" fontId="41" fillId="0" borderId="49" xfId="0" applyNumberFormat="1" applyFont="1" applyBorder="1" applyAlignment="1">
      <alignment horizontal="center" vertical="center"/>
    </xf>
    <xf numFmtId="172" fontId="41" fillId="0" borderId="46" xfId="0" applyNumberFormat="1" applyFont="1" applyBorder="1" applyAlignment="1">
      <alignment horizontal="center" vertical="center"/>
    </xf>
    <xf numFmtId="0" fontId="61" fillId="0" borderId="0" xfId="0" applyFont="1" applyAlignment="1">
      <alignment horizontal="center" vertical="center"/>
    </xf>
    <xf numFmtId="172" fontId="41" fillId="0" borderId="47" xfId="0" applyNumberFormat="1" applyFont="1" applyBorder="1" applyAlignment="1">
      <alignment horizontal="center" vertical="center"/>
    </xf>
    <xf numFmtId="172" fontId="42" fillId="0" borderId="46" xfId="0" applyNumberFormat="1" applyFont="1" applyBorder="1" applyAlignment="1">
      <alignment horizontal="center"/>
    </xf>
    <xf numFmtId="172" fontId="42" fillId="0" borderId="47" xfId="0" applyNumberFormat="1" applyFont="1" applyBorder="1" applyAlignment="1">
      <alignment horizontal="center"/>
    </xf>
    <xf numFmtId="172" fontId="41" fillId="0" borderId="48" xfId="0" applyNumberFormat="1" applyFont="1" applyBorder="1" applyAlignment="1">
      <alignment horizontal="center"/>
    </xf>
    <xf numFmtId="172" fontId="18" fillId="33" borderId="45" xfId="0" applyNumberFormat="1" applyFont="1" applyFill="1" applyBorder="1" applyAlignment="1">
      <alignment horizontal="center" vertical="center"/>
    </xf>
    <xf numFmtId="172" fontId="35" fillId="0" borderId="12" xfId="0" applyNumberFormat="1" applyFont="1" applyBorder="1" applyAlignment="1">
      <alignment horizontal="center"/>
    </xf>
    <xf numFmtId="172" fontId="7" fillId="0" borderId="12" xfId="0" applyNumberFormat="1" applyFont="1" applyBorder="1" applyAlignment="1">
      <alignment horizontal="center"/>
    </xf>
    <xf numFmtId="172" fontId="35" fillId="0" borderId="12" xfId="0" applyNumberFormat="1" applyFont="1" applyBorder="1" applyAlignment="1">
      <alignment horizontal="center" vertical="center"/>
    </xf>
    <xf numFmtId="172" fontId="22" fillId="0" borderId="12" xfId="0" applyNumberFormat="1" applyFont="1" applyBorder="1" applyAlignment="1">
      <alignment horizontal="center"/>
    </xf>
    <xf numFmtId="49" fontId="37" fillId="0" borderId="50" xfId="0" applyNumberFormat="1" applyFont="1" applyFill="1" applyBorder="1" applyAlignment="1">
      <alignment horizontal="left" vertical="center"/>
    </xf>
    <xf numFmtId="172" fontId="4" fillId="0" borderId="51" xfId="0" applyNumberFormat="1" applyFont="1" applyBorder="1" applyAlignment="1">
      <alignment horizontal="left" vertical="center"/>
    </xf>
    <xf numFmtId="172" fontId="4" fillId="0" borderId="52" xfId="0" applyNumberFormat="1" applyFont="1" applyBorder="1" applyAlignment="1">
      <alignment horizontal="left" vertical="center"/>
    </xf>
    <xf numFmtId="172" fontId="15" fillId="0" borderId="51" xfId="0" applyNumberFormat="1" applyFont="1" applyBorder="1" applyAlignment="1">
      <alignment horizontal="center" vertical="center"/>
    </xf>
    <xf numFmtId="172" fontId="15" fillId="0" borderId="53" xfId="0" applyNumberFormat="1" applyFont="1" applyBorder="1" applyAlignment="1">
      <alignment horizontal="center" vertical="center"/>
    </xf>
    <xf numFmtId="0" fontId="28" fillId="0" borderId="42" xfId="0" applyFont="1" applyBorder="1" applyAlignment="1">
      <alignment horizontal="center" vertical="center" wrapText="1"/>
    </xf>
    <xf numFmtId="172" fontId="35" fillId="0" borderId="16" xfId="0" applyNumberFormat="1" applyFont="1" applyBorder="1" applyAlignment="1">
      <alignment horizontal="center"/>
    </xf>
    <xf numFmtId="172" fontId="4" fillId="0" borderId="29" xfId="0" applyNumberFormat="1" applyFont="1" applyBorder="1" applyAlignment="1">
      <alignment horizontal="center" vertical="center"/>
    </xf>
    <xf numFmtId="172" fontId="35" fillId="0" borderId="19" xfId="0" applyNumberFormat="1" applyFont="1" applyBorder="1" applyAlignment="1">
      <alignment horizontal="center"/>
    </xf>
    <xf numFmtId="172" fontId="7" fillId="0" borderId="16" xfId="0" applyNumberFormat="1" applyFont="1" applyBorder="1" applyAlignment="1">
      <alignment horizontal="center"/>
    </xf>
    <xf numFmtId="172" fontId="35" fillId="0" borderId="19" xfId="0" applyNumberFormat="1" applyFont="1" applyBorder="1" applyAlignment="1">
      <alignment horizontal="center" vertical="center"/>
    </xf>
    <xf numFmtId="172" fontId="35" fillId="0" borderId="16" xfId="0" applyNumberFormat="1" applyFont="1" applyBorder="1" applyAlignment="1">
      <alignment horizontal="center" vertical="center"/>
    </xf>
    <xf numFmtId="172" fontId="22" fillId="0" borderId="16" xfId="0" applyNumberFormat="1" applyFont="1" applyBorder="1" applyAlignment="1">
      <alignment horizontal="center"/>
    </xf>
    <xf numFmtId="172" fontId="22" fillId="0" borderId="19" xfId="0" applyNumberFormat="1" applyFont="1" applyBorder="1" applyAlignment="1">
      <alignment horizontal="center"/>
    </xf>
    <xf numFmtId="172" fontId="4" fillId="33" borderId="29" xfId="0" applyNumberFormat="1" applyFont="1" applyFill="1" applyBorder="1" applyAlignment="1">
      <alignment horizontal="center" vertical="center"/>
    </xf>
    <xf numFmtId="172" fontId="18" fillId="33" borderId="30" xfId="0" applyNumberFormat="1" applyFont="1" applyFill="1" applyBorder="1" applyAlignment="1">
      <alignment horizontal="center" vertical="center"/>
    </xf>
    <xf numFmtId="172" fontId="38" fillId="33" borderId="31" xfId="0" applyNumberFormat="1" applyFont="1" applyFill="1" applyBorder="1" applyAlignment="1">
      <alignment horizontal="center" vertical="center"/>
    </xf>
    <xf numFmtId="49" fontId="49" fillId="33" borderId="28" xfId="0" applyNumberFormat="1" applyFont="1" applyFill="1" applyBorder="1" applyAlignment="1">
      <alignment horizontal="center" vertical="center" wrapText="1"/>
    </xf>
    <xf numFmtId="172" fontId="49" fillId="33" borderId="30" xfId="0" applyNumberFormat="1" applyFont="1" applyFill="1" applyBorder="1" applyAlignment="1">
      <alignment horizontal="center" vertical="center"/>
    </xf>
    <xf numFmtId="0" fontId="49" fillId="0" borderId="0" xfId="0" applyFont="1" applyAlignment="1">
      <alignment horizontal="center" vertical="center"/>
    </xf>
    <xf numFmtId="0" fontId="4" fillId="33" borderId="15" xfId="0" applyFont="1" applyFill="1" applyBorder="1" applyAlignment="1">
      <alignment vertical="center" wrapText="1"/>
    </xf>
    <xf numFmtId="49" fontId="30" fillId="34" borderId="50" xfId="0" applyNumberFormat="1" applyFont="1" applyFill="1" applyBorder="1" applyAlignment="1">
      <alignment horizontal="center" vertical="center"/>
    </xf>
    <xf numFmtId="172" fontId="23" fillId="34" borderId="54" xfId="0" applyNumberFormat="1" applyFont="1" applyFill="1" applyBorder="1" applyAlignment="1">
      <alignment horizontal="center" vertical="center"/>
    </xf>
    <xf numFmtId="172" fontId="19" fillId="34" borderId="51" xfId="0" applyNumberFormat="1" applyFont="1" applyFill="1" applyBorder="1" applyAlignment="1">
      <alignment horizontal="center" vertical="center"/>
    </xf>
    <xf numFmtId="172" fontId="28" fillId="34" borderId="55" xfId="0" applyNumberFormat="1" applyFont="1" applyFill="1" applyBorder="1" applyAlignment="1">
      <alignment horizontal="center" vertical="center"/>
    </xf>
    <xf numFmtId="172" fontId="15" fillId="33" borderId="51" xfId="0" applyNumberFormat="1" applyFont="1" applyFill="1" applyBorder="1" applyAlignment="1">
      <alignment horizontal="center" vertical="center"/>
    </xf>
    <xf numFmtId="172" fontId="38" fillId="33" borderId="56" xfId="0" applyNumberFormat="1" applyFont="1" applyFill="1" applyBorder="1" applyAlignment="1">
      <alignment horizontal="center" vertical="center"/>
    </xf>
    <xf numFmtId="172" fontId="4" fillId="33" borderId="30" xfId="0" applyNumberFormat="1" applyFont="1" applyFill="1" applyBorder="1" applyAlignment="1">
      <alignment horizontal="center" vertical="center"/>
    </xf>
    <xf numFmtId="172" fontId="18" fillId="34" borderId="57" xfId="0" applyNumberFormat="1" applyFont="1" applyFill="1" applyBorder="1" applyAlignment="1">
      <alignment horizontal="center" vertical="center"/>
    </xf>
    <xf numFmtId="172" fontId="38" fillId="33" borderId="58" xfId="0" applyNumberFormat="1" applyFont="1" applyFill="1" applyBorder="1" applyAlignment="1">
      <alignment horizontal="center" vertical="center"/>
    </xf>
    <xf numFmtId="172" fontId="4" fillId="33" borderId="59" xfId="0" applyNumberFormat="1" applyFont="1" applyFill="1" applyBorder="1" applyAlignment="1">
      <alignment horizontal="center" vertical="center"/>
    </xf>
    <xf numFmtId="172" fontId="49" fillId="33" borderId="60" xfId="0" applyNumberFormat="1" applyFont="1" applyFill="1" applyBorder="1" applyAlignment="1">
      <alignment horizontal="center" vertical="center"/>
    </xf>
    <xf numFmtId="172" fontId="49" fillId="33" borderId="61" xfId="0" applyNumberFormat="1" applyFont="1" applyFill="1" applyBorder="1" applyAlignment="1">
      <alignment horizontal="center" vertical="center"/>
    </xf>
    <xf numFmtId="172" fontId="38" fillId="33" borderId="62" xfId="0" applyNumberFormat="1" applyFont="1" applyFill="1" applyBorder="1" applyAlignment="1">
      <alignment horizontal="center" vertical="center"/>
    </xf>
    <xf numFmtId="172" fontId="4" fillId="34" borderId="29" xfId="0" applyNumberFormat="1" applyFont="1" applyFill="1" applyBorder="1" applyAlignment="1">
      <alignment horizontal="center" vertical="center"/>
    </xf>
    <xf numFmtId="172" fontId="4" fillId="34" borderId="30" xfId="0" applyNumberFormat="1" applyFont="1" applyFill="1" applyBorder="1" applyAlignment="1">
      <alignment horizontal="center" vertical="center"/>
    </xf>
    <xf numFmtId="172" fontId="15" fillId="0" borderId="39" xfId="0" applyNumberFormat="1" applyFont="1" applyBorder="1" applyAlignment="1">
      <alignment horizontal="center" vertical="center"/>
    </xf>
    <xf numFmtId="172" fontId="4" fillId="0" borderId="31" xfId="0" applyNumberFormat="1" applyFont="1" applyBorder="1" applyAlignment="1">
      <alignment horizontal="left" vertical="center"/>
    </xf>
    <xf numFmtId="0" fontId="3" fillId="0" borderId="42" xfId="0" applyFont="1" applyBorder="1" applyAlignment="1">
      <alignment horizontal="center" vertical="center" wrapText="1"/>
    </xf>
    <xf numFmtId="173" fontId="4" fillId="0" borderId="30" xfId="0" applyNumberFormat="1" applyFont="1" applyBorder="1" applyAlignment="1">
      <alignment horizontal="left" vertical="center"/>
    </xf>
    <xf numFmtId="173" fontId="15" fillId="0" borderId="29" xfId="0" applyNumberFormat="1" applyFont="1" applyBorder="1" applyAlignment="1">
      <alignment horizontal="center" vertical="center"/>
    </xf>
    <xf numFmtId="172" fontId="15" fillId="0" borderId="31" xfId="0" applyNumberFormat="1" applyFont="1" applyBorder="1" applyAlignment="1">
      <alignment horizontal="center" vertical="center"/>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172" fontId="7" fillId="0" borderId="63" xfId="0" applyNumberFormat="1" applyFont="1" applyBorder="1" applyAlignment="1">
      <alignment horizontal="right"/>
    </xf>
    <xf numFmtId="172" fontId="7" fillId="0" borderId="64" xfId="0" applyNumberFormat="1" applyFont="1" applyBorder="1" applyAlignment="1">
      <alignment horizontal="right"/>
    </xf>
    <xf numFmtId="172" fontId="49" fillId="33" borderId="65" xfId="0" applyNumberFormat="1" applyFont="1" applyFill="1" applyBorder="1" applyAlignment="1">
      <alignment horizontal="center" vertical="center"/>
    </xf>
    <xf numFmtId="172" fontId="23" fillId="34" borderId="66" xfId="0" applyNumberFormat="1" applyFont="1" applyFill="1" applyBorder="1" applyAlignment="1">
      <alignment horizontal="center" vertical="center"/>
    </xf>
    <xf numFmtId="172" fontId="4" fillId="0" borderId="55" xfId="0" applyNumberFormat="1" applyFont="1" applyBorder="1" applyAlignment="1">
      <alignment horizontal="left" vertical="center"/>
    </xf>
    <xf numFmtId="172" fontId="7" fillId="0" borderId="43" xfId="0" applyNumberFormat="1" applyFont="1" applyBorder="1" applyAlignment="1">
      <alignment horizontal="right"/>
    </xf>
    <xf numFmtId="172" fontId="7" fillId="0" borderId="44" xfId="0" applyNumberFormat="1" applyFont="1" applyBorder="1" applyAlignment="1">
      <alignment horizontal="right"/>
    </xf>
    <xf numFmtId="172" fontId="7" fillId="0" borderId="13" xfId="0" applyNumberFormat="1" applyFont="1" applyBorder="1" applyAlignment="1">
      <alignment horizontal="right"/>
    </xf>
    <xf numFmtId="172" fontId="7" fillId="0" borderId="21" xfId="0" applyNumberFormat="1" applyFont="1" applyBorder="1" applyAlignment="1">
      <alignment horizontal="right"/>
    </xf>
    <xf numFmtId="173" fontId="7" fillId="0" borderId="44" xfId="0" applyNumberFormat="1" applyFont="1" applyBorder="1" applyAlignment="1">
      <alignment horizontal="right"/>
    </xf>
    <xf numFmtId="173" fontId="7" fillId="0" borderId="21" xfId="0" applyNumberFormat="1" applyFont="1" applyBorder="1" applyAlignment="1">
      <alignment horizontal="right"/>
    </xf>
    <xf numFmtId="172" fontId="18" fillId="33" borderId="29" xfId="0" applyNumberFormat="1" applyFont="1" applyFill="1" applyBorder="1" applyAlignment="1">
      <alignment horizontal="center" vertical="center"/>
    </xf>
    <xf numFmtId="172" fontId="18" fillId="33" borderId="31" xfId="0" applyNumberFormat="1" applyFont="1" applyFill="1" applyBorder="1" applyAlignment="1">
      <alignment horizontal="center" vertical="center"/>
    </xf>
    <xf numFmtId="176" fontId="7" fillId="0" borderId="13" xfId="57" applyNumberFormat="1" applyFont="1" applyBorder="1" applyAlignment="1">
      <alignment horizontal="right"/>
    </xf>
    <xf numFmtId="172" fontId="49" fillId="33" borderId="29" xfId="0" applyNumberFormat="1" applyFont="1" applyFill="1" applyBorder="1" applyAlignment="1">
      <alignment horizontal="center" vertical="center"/>
    </xf>
    <xf numFmtId="172" fontId="49" fillId="33" borderId="31" xfId="0" applyNumberFormat="1" applyFont="1" applyFill="1" applyBorder="1" applyAlignment="1">
      <alignment horizontal="center" vertical="center"/>
    </xf>
    <xf numFmtId="172" fontId="23" fillId="34" borderId="51" xfId="0" applyNumberFormat="1" applyFont="1" applyFill="1" applyBorder="1" applyAlignment="1">
      <alignment horizontal="center" vertical="center"/>
    </xf>
    <xf numFmtId="172" fontId="23" fillId="34" borderId="58" xfId="0" applyNumberFormat="1" applyFont="1" applyFill="1" applyBorder="1" applyAlignment="1">
      <alignment horizontal="center" vertical="center"/>
    </xf>
    <xf numFmtId="172" fontId="4" fillId="0" borderId="66" xfId="0" applyNumberFormat="1" applyFont="1" applyBorder="1" applyAlignment="1">
      <alignment horizontal="left" vertical="center"/>
    </xf>
    <xf numFmtId="172" fontId="7" fillId="0" borderId="0" xfId="0" applyNumberFormat="1" applyFont="1" applyBorder="1" applyAlignment="1">
      <alignment horizontal="right"/>
    </xf>
    <xf numFmtId="172" fontId="4" fillId="0" borderId="65" xfId="0" applyNumberFormat="1" applyFont="1" applyBorder="1" applyAlignment="1">
      <alignment horizontal="left" vertical="center"/>
    </xf>
    <xf numFmtId="172" fontId="7" fillId="0" borderId="67" xfId="0" applyNumberFormat="1" applyFont="1" applyBorder="1" applyAlignment="1">
      <alignment horizontal="right"/>
    </xf>
    <xf numFmtId="172" fontId="18" fillId="33" borderId="65" xfId="0" applyNumberFormat="1" applyFont="1" applyFill="1" applyBorder="1" applyAlignment="1">
      <alignment horizontal="center" vertical="center"/>
    </xf>
    <xf numFmtId="49" fontId="18" fillId="33" borderId="28" xfId="0" applyNumberFormat="1" applyFont="1" applyFill="1" applyBorder="1" applyAlignment="1">
      <alignment horizontal="center" vertical="center" wrapText="1"/>
    </xf>
    <xf numFmtId="0" fontId="20" fillId="0" borderId="12" xfId="0" applyFont="1" applyFill="1" applyBorder="1" applyAlignment="1">
      <alignment vertical="center"/>
    </xf>
    <xf numFmtId="0" fontId="20" fillId="0" borderId="13" xfId="0" applyFont="1" applyFill="1" applyBorder="1" applyAlignment="1">
      <alignment vertical="center"/>
    </xf>
    <xf numFmtId="3" fontId="3" fillId="0" borderId="12" xfId="0" applyNumberFormat="1" applyFont="1" applyBorder="1" applyAlignment="1">
      <alignment horizontal="left"/>
    </xf>
    <xf numFmtId="3" fontId="3" fillId="0" borderId="13" xfId="0" applyNumberFormat="1" applyFont="1" applyBorder="1" applyAlignment="1">
      <alignment horizontal="left"/>
    </xf>
    <xf numFmtId="0" fontId="2" fillId="0" borderId="13" xfId="0" applyFont="1" applyBorder="1" applyAlignment="1">
      <alignment/>
    </xf>
    <xf numFmtId="3" fontId="3" fillId="0" borderId="12"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33" borderId="12" xfId="0" applyNumberFormat="1" applyFont="1" applyFill="1" applyBorder="1" applyAlignment="1">
      <alignment horizontal="center" vertical="center"/>
    </xf>
    <xf numFmtId="3" fontId="3" fillId="33" borderId="13" xfId="0" applyNumberFormat="1" applyFont="1" applyFill="1" applyBorder="1" applyAlignment="1">
      <alignment horizontal="center" vertical="center"/>
    </xf>
    <xf numFmtId="0" fontId="3" fillId="0" borderId="13" xfId="0" applyFont="1" applyBorder="1" applyAlignment="1">
      <alignment horizontal="left"/>
    </xf>
    <xf numFmtId="0" fontId="3" fillId="0" borderId="13" xfId="0" applyFont="1" applyBorder="1" applyAlignment="1">
      <alignment horizontal="center" vertical="center"/>
    </xf>
    <xf numFmtId="3" fontId="2" fillId="0" borderId="12" xfId="0" applyNumberFormat="1" applyFont="1" applyBorder="1" applyAlignment="1">
      <alignment/>
    </xf>
    <xf numFmtId="3" fontId="2" fillId="0" borderId="13" xfId="0" applyNumberFormat="1" applyFont="1" applyBorder="1" applyAlignment="1">
      <alignment/>
    </xf>
    <xf numFmtId="3" fontId="3" fillId="0" borderId="12" xfId="0" applyNumberFormat="1" applyFont="1" applyBorder="1" applyAlignment="1">
      <alignment horizontal="center" vertical="center"/>
    </xf>
    <xf numFmtId="3" fontId="3" fillId="0" borderId="13" xfId="0" applyNumberFormat="1" applyFont="1" applyBorder="1" applyAlignment="1">
      <alignment horizontal="center" vertical="center"/>
    </xf>
    <xf numFmtId="0" fontId="3" fillId="0" borderId="12" xfId="0" applyFont="1" applyBorder="1" applyAlignment="1">
      <alignment horizontal="center" vertical="center"/>
    </xf>
    <xf numFmtId="3" fontId="44" fillId="0" borderId="19" xfId="0" applyNumberFormat="1" applyFont="1" applyBorder="1" applyAlignment="1">
      <alignment horizontal="right"/>
    </xf>
    <xf numFmtId="3" fontId="44" fillId="0" borderId="21" xfId="0" applyNumberFormat="1" applyFont="1" applyBorder="1" applyAlignment="1">
      <alignment horizontal="right"/>
    </xf>
    <xf numFmtId="0" fontId="3" fillId="0" borderId="19" xfId="0" applyFont="1" applyBorder="1" applyAlignment="1">
      <alignment horizontal="left"/>
    </xf>
    <xf numFmtId="3" fontId="3" fillId="0" borderId="21" xfId="0" applyNumberFormat="1" applyFont="1" applyBorder="1" applyAlignment="1">
      <alignment horizontal="left"/>
    </xf>
    <xf numFmtId="3" fontId="20" fillId="33" borderId="29" xfId="0" applyNumberFormat="1" applyFont="1" applyFill="1" applyBorder="1" applyAlignment="1">
      <alignment horizontal="right" vertical="center"/>
    </xf>
    <xf numFmtId="3" fontId="20" fillId="33" borderId="31" xfId="0" applyNumberFormat="1" applyFont="1" applyFill="1" applyBorder="1" applyAlignment="1">
      <alignment horizontal="right" vertical="center"/>
    </xf>
    <xf numFmtId="3" fontId="20" fillId="33" borderId="29" xfId="0" applyNumberFormat="1" applyFont="1" applyFill="1" applyBorder="1" applyAlignment="1">
      <alignment horizontal="center" vertical="center"/>
    </xf>
    <xf numFmtId="3" fontId="20" fillId="33" borderId="31" xfId="0" applyNumberFormat="1" applyFont="1" applyFill="1" applyBorder="1" applyAlignment="1">
      <alignment horizontal="center" vertical="center"/>
    </xf>
    <xf numFmtId="172" fontId="7" fillId="33" borderId="13" xfId="0" applyNumberFormat="1" applyFont="1" applyFill="1" applyBorder="1" applyAlignment="1">
      <alignment horizontal="right"/>
    </xf>
    <xf numFmtId="0" fontId="38" fillId="0" borderId="0" xfId="0" applyFont="1" applyAlignment="1">
      <alignment/>
    </xf>
    <xf numFmtId="0" fontId="18" fillId="0" borderId="0" xfId="0" applyFont="1" applyAlignment="1">
      <alignment/>
    </xf>
    <xf numFmtId="0" fontId="18" fillId="0" borderId="0" xfId="0" applyFont="1" applyAlignment="1">
      <alignment horizontal="center"/>
    </xf>
    <xf numFmtId="0" fontId="22" fillId="0" borderId="0" xfId="0" applyFont="1" applyAlignment="1">
      <alignment/>
    </xf>
    <xf numFmtId="0" fontId="22" fillId="0" borderId="0" xfId="0" applyFont="1" applyAlignment="1">
      <alignment horizontal="center"/>
    </xf>
    <xf numFmtId="0" fontId="36" fillId="0" borderId="0" xfId="0" applyFont="1" applyAlignment="1">
      <alignment horizontal="center"/>
    </xf>
    <xf numFmtId="0" fontId="46" fillId="0" borderId="0" xfId="0" applyFont="1" applyAlignment="1">
      <alignment/>
    </xf>
    <xf numFmtId="0" fontId="46" fillId="0" borderId="0" xfId="0" applyFont="1" applyAlignment="1">
      <alignment horizontal="center"/>
    </xf>
    <xf numFmtId="0" fontId="42" fillId="0" borderId="0" xfId="0" applyFont="1" applyAlignment="1">
      <alignment horizontal="center"/>
    </xf>
    <xf numFmtId="0" fontId="52" fillId="0" borderId="0" xfId="0" applyFont="1" applyAlignment="1">
      <alignment horizontal="center"/>
    </xf>
    <xf numFmtId="0" fontId="46" fillId="0" borderId="0" xfId="0" applyFont="1" applyAlignment="1">
      <alignment horizontal="right"/>
    </xf>
    <xf numFmtId="0" fontId="38" fillId="0" borderId="0" xfId="0" applyFont="1" applyAlignment="1">
      <alignment horizontal="left"/>
    </xf>
    <xf numFmtId="0" fontId="46" fillId="0" borderId="0" xfId="0" applyFont="1" applyAlignment="1">
      <alignment horizontal="left"/>
    </xf>
    <xf numFmtId="172" fontId="7" fillId="0" borderId="0" xfId="0" applyNumberFormat="1" applyFont="1" applyAlignment="1">
      <alignment horizontal="center"/>
    </xf>
    <xf numFmtId="172" fontId="28" fillId="0" borderId="0" xfId="0" applyNumberFormat="1" applyFont="1" applyAlignment="1">
      <alignment horizontal="center"/>
    </xf>
    <xf numFmtId="172" fontId="41" fillId="0" borderId="0" xfId="0" applyNumberFormat="1" applyFont="1" applyAlignment="1">
      <alignment horizontal="center"/>
    </xf>
    <xf numFmtId="172" fontId="17" fillId="0" borderId="0" xfId="0" applyNumberFormat="1" applyFont="1" applyAlignment="1">
      <alignment horizontal="center"/>
    </xf>
    <xf numFmtId="172" fontId="17" fillId="0" borderId="0" xfId="0" applyNumberFormat="1" applyFont="1" applyAlignment="1">
      <alignment/>
    </xf>
    <xf numFmtId="172" fontId="46" fillId="0" borderId="0" xfId="0" applyNumberFormat="1" applyFont="1" applyAlignment="1">
      <alignment horizontal="right"/>
    </xf>
    <xf numFmtId="172" fontId="38" fillId="0" borderId="0" xfId="0" applyNumberFormat="1" applyFont="1" applyAlignment="1">
      <alignment horizontal="left"/>
    </xf>
    <xf numFmtId="172" fontId="46" fillId="0" borderId="0" xfId="0" applyNumberFormat="1" applyFont="1" applyAlignment="1">
      <alignment horizontal="left"/>
    </xf>
    <xf numFmtId="172" fontId="16" fillId="0" borderId="0" xfId="0" applyNumberFormat="1" applyFont="1" applyAlignment="1">
      <alignment horizontal="center"/>
    </xf>
    <xf numFmtId="172" fontId="16" fillId="0" borderId="0" xfId="0" applyNumberFormat="1" applyFont="1" applyAlignment="1">
      <alignment/>
    </xf>
    <xf numFmtId="172" fontId="46" fillId="0" borderId="0" xfId="0" applyNumberFormat="1" applyFont="1" applyAlignment="1">
      <alignment horizontal="center"/>
    </xf>
    <xf numFmtId="0" fontId="4" fillId="0" borderId="0" xfId="0" applyFont="1" applyAlignment="1">
      <alignment/>
    </xf>
    <xf numFmtId="0" fontId="15" fillId="0" borderId="0" xfId="0" applyFont="1" applyAlignment="1">
      <alignment horizontal="center"/>
    </xf>
    <xf numFmtId="172" fontId="38" fillId="0" borderId="0" xfId="0" applyNumberFormat="1" applyFont="1" applyAlignment="1">
      <alignment horizontal="center"/>
    </xf>
    <xf numFmtId="172" fontId="18" fillId="0" borderId="0" xfId="0" applyNumberFormat="1" applyFont="1" applyAlignment="1">
      <alignment horizontal="center"/>
    </xf>
    <xf numFmtId="172" fontId="38" fillId="0" borderId="0" xfId="0" applyNumberFormat="1" applyFont="1" applyAlignment="1">
      <alignment/>
    </xf>
    <xf numFmtId="172" fontId="18" fillId="0" borderId="0" xfId="0" applyNumberFormat="1" applyFont="1" applyAlignment="1">
      <alignment/>
    </xf>
    <xf numFmtId="172" fontId="4" fillId="0" borderId="0" xfId="0" applyNumberFormat="1" applyFont="1" applyAlignment="1">
      <alignment/>
    </xf>
    <xf numFmtId="176" fontId="15" fillId="0" borderId="0" xfId="0" applyNumberFormat="1" applyFont="1" applyAlignment="1">
      <alignment horizontal="center"/>
    </xf>
    <xf numFmtId="172" fontId="38" fillId="33" borderId="0" xfId="0" applyNumberFormat="1" applyFont="1" applyFill="1" applyAlignment="1">
      <alignment horizontal="center"/>
    </xf>
    <xf numFmtId="172" fontId="15" fillId="33" borderId="0" xfId="0" applyNumberFormat="1" applyFont="1" applyFill="1" applyAlignment="1">
      <alignment horizontal="center"/>
    </xf>
    <xf numFmtId="172" fontId="53" fillId="0" borderId="0" xfId="0" applyNumberFormat="1" applyFont="1" applyAlignment="1">
      <alignment horizontal="center"/>
    </xf>
    <xf numFmtId="0" fontId="53" fillId="0" borderId="0" xfId="0" applyFont="1" applyAlignment="1">
      <alignment horizontal="center"/>
    </xf>
    <xf numFmtId="0" fontId="49" fillId="0" borderId="0" xfId="0" applyFont="1" applyAlignment="1">
      <alignment/>
    </xf>
    <xf numFmtId="0" fontId="49" fillId="0" borderId="0" xfId="0" applyFont="1" applyAlignment="1">
      <alignment horizontal="center"/>
    </xf>
    <xf numFmtId="172" fontId="49" fillId="0" borderId="0" xfId="0" applyNumberFormat="1" applyFont="1" applyAlignment="1">
      <alignment horizontal="center"/>
    </xf>
    <xf numFmtId="172" fontId="49" fillId="0" borderId="0" xfId="0" applyNumberFormat="1" applyFont="1" applyAlignment="1">
      <alignment/>
    </xf>
    <xf numFmtId="0" fontId="26" fillId="0" borderId="0" xfId="0" applyFont="1" applyAlignment="1">
      <alignment horizontal="center"/>
    </xf>
    <xf numFmtId="172" fontId="54" fillId="0" borderId="0" xfId="0" applyNumberFormat="1" applyFont="1" applyAlignment="1">
      <alignment/>
    </xf>
    <xf numFmtId="0" fontId="55" fillId="0" borderId="0" xfId="0" applyFont="1" applyAlignment="1">
      <alignment horizontal="center"/>
    </xf>
    <xf numFmtId="0" fontId="54" fillId="0" borderId="0" xfId="0" applyFont="1" applyAlignment="1">
      <alignment/>
    </xf>
    <xf numFmtId="172" fontId="26" fillId="0" borderId="0" xfId="0" applyNumberFormat="1" applyFont="1" applyAlignment="1">
      <alignment/>
    </xf>
    <xf numFmtId="172" fontId="26" fillId="0" borderId="0" xfId="0" applyNumberFormat="1" applyFont="1" applyAlignment="1">
      <alignment horizontal="center"/>
    </xf>
    <xf numFmtId="172" fontId="55" fillId="0" borderId="0" xfId="0" applyNumberFormat="1" applyFont="1" applyAlignment="1">
      <alignment horizontal="center"/>
    </xf>
    <xf numFmtId="0" fontId="26" fillId="0" borderId="0" xfId="0" applyFont="1" applyAlignment="1">
      <alignment/>
    </xf>
    <xf numFmtId="172" fontId="49" fillId="33" borderId="68" xfId="0" applyNumberFormat="1" applyFont="1" applyFill="1" applyBorder="1" applyAlignment="1">
      <alignment horizontal="center" vertical="center"/>
    </xf>
    <xf numFmtId="0" fontId="2" fillId="0" borderId="66" xfId="0" applyFont="1" applyBorder="1" applyAlignment="1">
      <alignment horizontal="center" vertical="center" wrapText="1"/>
    </xf>
    <xf numFmtId="0" fontId="2" fillId="0" borderId="54" xfId="0" applyFont="1" applyBorder="1" applyAlignment="1">
      <alignment horizontal="center" vertical="center" wrapText="1"/>
    </xf>
    <xf numFmtId="0" fontId="8" fillId="0" borderId="55" xfId="0" applyFont="1" applyBorder="1" applyAlignment="1">
      <alignment horizontal="center" vertical="center" wrapText="1"/>
    </xf>
    <xf numFmtId="172" fontId="18" fillId="0" borderId="65" xfId="0" applyNumberFormat="1" applyFont="1" applyBorder="1" applyAlignment="1">
      <alignment horizontal="center" vertical="center"/>
    </xf>
    <xf numFmtId="0" fontId="57" fillId="0" borderId="0" xfId="0" applyFont="1" applyAlignment="1">
      <alignment/>
    </xf>
    <xf numFmtId="0" fontId="58" fillId="0" borderId="0" xfId="0" applyFont="1" applyAlignment="1">
      <alignment/>
    </xf>
    <xf numFmtId="0" fontId="35" fillId="0" borderId="0" xfId="0" applyFont="1" applyAlignment="1">
      <alignment horizontal="center" vertical="center"/>
    </xf>
    <xf numFmtId="0" fontId="51" fillId="0" borderId="0" xfId="0" applyFont="1" applyAlignment="1">
      <alignment/>
    </xf>
    <xf numFmtId="172" fontId="51" fillId="0" borderId="0" xfId="0" applyNumberFormat="1" applyFont="1" applyAlignment="1">
      <alignment/>
    </xf>
    <xf numFmtId="4" fontId="51" fillId="0" borderId="0" xfId="0" applyNumberFormat="1" applyFont="1" applyAlignment="1">
      <alignment/>
    </xf>
    <xf numFmtId="4" fontId="25" fillId="0" borderId="0" xfId="0" applyNumberFormat="1" applyFont="1" applyAlignment="1">
      <alignment horizontal="center"/>
    </xf>
    <xf numFmtId="4" fontId="9" fillId="0" borderId="0" xfId="0" applyNumberFormat="1" applyFont="1" applyAlignment="1">
      <alignment/>
    </xf>
    <xf numFmtId="4" fontId="2" fillId="0" borderId="0" xfId="0" applyNumberFormat="1" applyFont="1" applyAlignment="1">
      <alignment/>
    </xf>
    <xf numFmtId="4" fontId="41" fillId="0" borderId="0" xfId="0" applyNumberFormat="1" applyFont="1" applyAlignment="1">
      <alignment horizontal="center"/>
    </xf>
    <xf numFmtId="4" fontId="35" fillId="0" borderId="0" xfId="0" applyNumberFormat="1" applyFont="1" applyAlignment="1">
      <alignment horizontal="center"/>
    </xf>
    <xf numFmtId="4" fontId="5" fillId="0" borderId="0" xfId="0" applyNumberFormat="1" applyFont="1" applyAlignment="1">
      <alignment/>
    </xf>
    <xf numFmtId="4" fontId="50" fillId="0" borderId="0" xfId="0" applyNumberFormat="1" applyFont="1" applyAlignment="1">
      <alignment/>
    </xf>
    <xf numFmtId="4" fontId="15" fillId="0" borderId="0" xfId="0" applyNumberFormat="1" applyFont="1" applyAlignment="1">
      <alignment horizontal="center"/>
    </xf>
    <xf numFmtId="4" fontId="28" fillId="0" borderId="0" xfId="0" applyNumberFormat="1" applyFont="1" applyAlignment="1">
      <alignment horizontal="center"/>
    </xf>
    <xf numFmtId="172" fontId="25" fillId="0" borderId="0" xfId="0" applyNumberFormat="1" applyFont="1" applyAlignment="1">
      <alignment horizontal="center"/>
    </xf>
    <xf numFmtId="0" fontId="64" fillId="0" borderId="0" xfId="0" applyFont="1" applyAlignment="1">
      <alignment/>
    </xf>
    <xf numFmtId="172" fontId="64" fillId="0" borderId="0" xfId="0" applyNumberFormat="1" applyFont="1" applyAlignment="1">
      <alignment/>
    </xf>
    <xf numFmtId="172" fontId="27" fillId="0" borderId="0" xfId="0" applyNumberFormat="1" applyFont="1" applyAlignment="1">
      <alignment horizontal="center"/>
    </xf>
    <xf numFmtId="0" fontId="67" fillId="0" borderId="0" xfId="0" applyFont="1" applyAlignment="1">
      <alignment/>
    </xf>
    <xf numFmtId="4" fontId="67" fillId="0" borderId="0" xfId="0" applyNumberFormat="1" applyFont="1" applyAlignment="1">
      <alignment/>
    </xf>
    <xf numFmtId="4" fontId="48" fillId="0" borderId="0" xfId="0" applyNumberFormat="1" applyFont="1" applyAlignment="1">
      <alignment horizontal="center"/>
    </xf>
    <xf numFmtId="0" fontId="2" fillId="0" borderId="0" xfId="0" applyFont="1" applyAlignment="1">
      <alignment horizontal="center" vertical="center" wrapText="1"/>
    </xf>
    <xf numFmtId="0" fontId="20" fillId="0" borderId="0" xfId="0" applyFont="1" applyAlignment="1">
      <alignment/>
    </xf>
    <xf numFmtId="4" fontId="74" fillId="0" borderId="11" xfId="0" applyNumberFormat="1" applyFont="1" applyFill="1" applyBorder="1" applyAlignment="1">
      <alignment horizontal="left" vertical="center" wrapText="1"/>
    </xf>
    <xf numFmtId="4" fontId="77" fillId="0" borderId="30" xfId="0" applyNumberFormat="1" applyFont="1" applyFill="1" applyBorder="1" applyAlignment="1">
      <alignment horizontal="center" vertical="center" wrapText="1"/>
    </xf>
    <xf numFmtId="2" fontId="2" fillId="0" borderId="0" xfId="0" applyNumberFormat="1" applyFont="1" applyAlignment="1">
      <alignment/>
    </xf>
    <xf numFmtId="2" fontId="3" fillId="0" borderId="0" xfId="0" applyNumberFormat="1" applyFont="1" applyAlignment="1">
      <alignment horizontal="left"/>
    </xf>
    <xf numFmtId="176" fontId="3" fillId="0" borderId="0" xfId="0" applyNumberFormat="1" applyFont="1" applyAlignment="1">
      <alignment horizontal="left"/>
    </xf>
    <xf numFmtId="0" fontId="3" fillId="33" borderId="0" xfId="0" applyFont="1" applyFill="1" applyAlignment="1">
      <alignment horizontal="left"/>
    </xf>
    <xf numFmtId="0" fontId="6" fillId="0" borderId="0" xfId="0" applyFont="1" applyAlignment="1">
      <alignment horizontal="center" vertical="center"/>
    </xf>
    <xf numFmtId="2" fontId="6" fillId="0" borderId="0" xfId="0" applyNumberFormat="1" applyFont="1" applyAlignment="1">
      <alignment horizontal="center" vertical="center"/>
    </xf>
    <xf numFmtId="0" fontId="35" fillId="35" borderId="0" xfId="0" applyFont="1" applyFill="1" applyAlignment="1">
      <alignment horizontal="center" vertical="center"/>
    </xf>
    <xf numFmtId="1" fontId="4" fillId="35" borderId="0" xfId="0" applyNumberFormat="1" applyFont="1" applyFill="1" applyAlignment="1">
      <alignment horizontal="center" vertical="center"/>
    </xf>
    <xf numFmtId="1" fontId="6" fillId="33" borderId="0" xfId="0" applyNumberFormat="1" applyFont="1" applyFill="1" applyAlignment="1">
      <alignment horizontal="center" vertical="center"/>
    </xf>
    <xf numFmtId="1" fontId="6" fillId="0" borderId="0" xfId="0" applyNumberFormat="1" applyFont="1" applyAlignment="1">
      <alignment horizontal="center" vertical="center"/>
    </xf>
    <xf numFmtId="0" fontId="2" fillId="0" borderId="0" xfId="0" applyFont="1" applyAlignment="1">
      <alignment vertical="center"/>
    </xf>
    <xf numFmtId="0" fontId="78" fillId="0" borderId="0" xfId="0" applyFont="1" applyAlignment="1">
      <alignment horizontal="center" vertical="center"/>
    </xf>
    <xf numFmtId="172" fontId="2" fillId="0" borderId="0" xfId="0" applyNumberFormat="1" applyFont="1" applyAlignment="1">
      <alignment vertical="center"/>
    </xf>
    <xf numFmtId="3" fontId="2" fillId="0" borderId="0" xfId="0" applyNumberFormat="1" applyFont="1" applyAlignment="1">
      <alignment horizontal="center" vertical="center"/>
    </xf>
    <xf numFmtId="3" fontId="2" fillId="0" borderId="0" xfId="0" applyNumberFormat="1" applyFont="1" applyAlignment="1">
      <alignment vertical="center"/>
    </xf>
    <xf numFmtId="0" fontId="2" fillId="0" borderId="0" xfId="0" applyFont="1" applyAlignment="1">
      <alignment horizontal="right" vertical="center"/>
    </xf>
    <xf numFmtId="0" fontId="29" fillId="0" borderId="0" xfId="0" applyFont="1" applyAlignment="1">
      <alignment horizontal="right" vertical="center"/>
    </xf>
    <xf numFmtId="176" fontId="29" fillId="0" borderId="0" xfId="0" applyNumberFormat="1" applyFont="1" applyAlignment="1">
      <alignment horizontal="right" vertical="center"/>
    </xf>
    <xf numFmtId="0" fontId="29"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3" fontId="29" fillId="0" borderId="0" xfId="0" applyNumberFormat="1" applyFont="1" applyAlignment="1">
      <alignment horizontal="right" vertical="center"/>
    </xf>
    <xf numFmtId="3" fontId="10" fillId="0" borderId="0" xfId="0" applyNumberFormat="1" applyFont="1" applyAlignment="1">
      <alignment vertical="center"/>
    </xf>
    <xf numFmtId="3" fontId="8" fillId="0" borderId="0" xfId="0" applyNumberFormat="1" applyFont="1" applyAlignment="1">
      <alignment vertical="center"/>
    </xf>
    <xf numFmtId="0" fontId="3" fillId="0" borderId="0" xfId="0" applyFont="1" applyAlignment="1">
      <alignment vertical="center"/>
    </xf>
    <xf numFmtId="3" fontId="3" fillId="0" borderId="0" xfId="0" applyNumberFormat="1" applyFont="1" applyAlignment="1">
      <alignment vertical="center"/>
    </xf>
    <xf numFmtId="0" fontId="76" fillId="0" borderId="0" xfId="0" applyFont="1" applyAlignment="1">
      <alignment vertical="center"/>
    </xf>
    <xf numFmtId="172" fontId="29" fillId="0" borderId="0" xfId="0" applyNumberFormat="1" applyFont="1" applyAlignment="1">
      <alignment vertical="center"/>
    </xf>
    <xf numFmtId="172" fontId="2" fillId="0" borderId="0" xfId="0" applyNumberFormat="1" applyFont="1" applyAlignment="1">
      <alignment horizontal="right" vertical="center"/>
    </xf>
    <xf numFmtId="0" fontId="75" fillId="0" borderId="0" xfId="0" applyFont="1" applyAlignment="1">
      <alignment/>
    </xf>
    <xf numFmtId="0" fontId="75" fillId="0" borderId="0" xfId="0" applyFont="1" applyAlignment="1">
      <alignment/>
    </xf>
    <xf numFmtId="0" fontId="79" fillId="0" borderId="0" xfId="0" applyFont="1" applyAlignment="1">
      <alignment/>
    </xf>
    <xf numFmtId="0" fontId="75" fillId="0" borderId="20" xfId="0" applyFont="1" applyBorder="1" applyAlignment="1">
      <alignment horizontal="center" vertical="top" wrapText="1"/>
    </xf>
    <xf numFmtId="0" fontId="72" fillId="0" borderId="30" xfId="0" applyFont="1" applyBorder="1" applyAlignment="1">
      <alignment vertical="center" wrapText="1"/>
    </xf>
    <xf numFmtId="0" fontId="75" fillId="0" borderId="10" xfId="0" applyFont="1" applyBorder="1" applyAlignment="1">
      <alignment horizontal="center" vertical="top" wrapText="1"/>
    </xf>
    <xf numFmtId="0" fontId="72" fillId="0" borderId="30" xfId="0" applyFont="1" applyBorder="1" applyAlignment="1">
      <alignment horizontal="center" vertical="center" wrapText="1"/>
    </xf>
    <xf numFmtId="3" fontId="77" fillId="0" borderId="30" xfId="0" applyNumberFormat="1" applyFont="1" applyBorder="1" applyAlignment="1">
      <alignment horizontal="center" vertical="center"/>
    </xf>
    <xf numFmtId="172" fontId="77" fillId="0" borderId="30" xfId="0" applyNumberFormat="1" applyFont="1" applyBorder="1" applyAlignment="1">
      <alignment horizontal="center" vertical="center"/>
    </xf>
    <xf numFmtId="3" fontId="72" fillId="0" borderId="31" xfId="0" applyNumberFormat="1" applyFont="1" applyBorder="1" applyAlignment="1">
      <alignment horizontal="center" vertical="center"/>
    </xf>
    <xf numFmtId="0" fontId="80" fillId="0" borderId="0" xfId="0" applyFont="1" applyAlignment="1">
      <alignment/>
    </xf>
    <xf numFmtId="0" fontId="77" fillId="0" borderId="17" xfId="0" applyFont="1" applyBorder="1" applyAlignment="1">
      <alignment vertical="center"/>
    </xf>
    <xf numFmtId="0" fontId="77" fillId="0" borderId="11" xfId="0" applyFont="1" applyBorder="1" applyAlignment="1">
      <alignment vertical="center"/>
    </xf>
    <xf numFmtId="0" fontId="73" fillId="0" borderId="0" xfId="0" applyFont="1" applyAlignment="1">
      <alignment/>
    </xf>
    <xf numFmtId="0" fontId="74" fillId="0" borderId="0" xfId="0" applyFont="1" applyBorder="1" applyAlignment="1">
      <alignment vertical="center" wrapText="1"/>
    </xf>
    <xf numFmtId="0" fontId="77" fillId="0" borderId="34" xfId="0" applyFont="1" applyBorder="1" applyAlignment="1">
      <alignment vertical="center"/>
    </xf>
    <xf numFmtId="3" fontId="77" fillId="0" borderId="17" xfId="0" applyNumberFormat="1" applyFont="1" applyBorder="1" applyAlignment="1">
      <alignment horizontal="center" vertical="center"/>
    </xf>
    <xf numFmtId="172" fontId="77" fillId="0" borderId="17" xfId="0" applyNumberFormat="1" applyFont="1" applyBorder="1" applyAlignment="1">
      <alignment horizontal="center" vertical="center"/>
    </xf>
    <xf numFmtId="3" fontId="77" fillId="0" borderId="43" xfId="0" applyNumberFormat="1" applyFont="1" applyBorder="1" applyAlignment="1">
      <alignment horizontal="center" vertical="center"/>
    </xf>
    <xf numFmtId="3" fontId="77" fillId="0" borderId="11" xfId="0" applyNumberFormat="1" applyFont="1" applyBorder="1" applyAlignment="1">
      <alignment horizontal="center" vertical="center"/>
    </xf>
    <xf numFmtId="172" fontId="77" fillId="0" borderId="11" xfId="0" applyNumberFormat="1" applyFont="1" applyBorder="1" applyAlignment="1">
      <alignment horizontal="center" vertical="center"/>
    </xf>
    <xf numFmtId="3" fontId="77" fillId="0" borderId="13" xfId="0" applyNumberFormat="1" applyFont="1" applyBorder="1" applyAlignment="1">
      <alignment horizontal="center" vertical="center"/>
    </xf>
    <xf numFmtId="3" fontId="77" fillId="0" borderId="20" xfId="0" applyNumberFormat="1" applyFont="1" applyBorder="1" applyAlignment="1">
      <alignment horizontal="center" vertical="center"/>
    </xf>
    <xf numFmtId="172" fontId="77" fillId="0" borderId="20" xfId="0" applyNumberFormat="1" applyFont="1" applyBorder="1" applyAlignment="1">
      <alignment horizontal="center" vertical="center"/>
    </xf>
    <xf numFmtId="3" fontId="77" fillId="0" borderId="34" xfId="0" applyNumberFormat="1" applyFont="1" applyBorder="1" applyAlignment="1">
      <alignment horizontal="center" vertical="center"/>
    </xf>
    <xf numFmtId="172" fontId="77" fillId="0" borderId="34" xfId="0" applyNumberFormat="1" applyFont="1" applyBorder="1" applyAlignment="1">
      <alignment horizontal="center" vertical="center"/>
    </xf>
    <xf numFmtId="3" fontId="77" fillId="0" borderId="44" xfId="0" applyNumberFormat="1" applyFont="1" applyBorder="1" applyAlignment="1">
      <alignment horizontal="center" vertical="center"/>
    </xf>
    <xf numFmtId="49" fontId="74" fillId="0" borderId="33" xfId="0" applyNumberFormat="1" applyFont="1" applyBorder="1" applyAlignment="1">
      <alignment horizontal="center" vertical="center"/>
    </xf>
    <xf numFmtId="0" fontId="74" fillId="0" borderId="11" xfId="0" applyFont="1" applyBorder="1" applyAlignment="1">
      <alignment horizontal="center" vertical="center" wrapText="1"/>
    </xf>
    <xf numFmtId="49" fontId="74" fillId="0" borderId="12" xfId="0" applyNumberFormat="1" applyFont="1" applyBorder="1" applyAlignment="1">
      <alignment horizontal="center" vertical="center"/>
    </xf>
    <xf numFmtId="0" fontId="75" fillId="0" borderId="0" xfId="0" applyFont="1" applyAlignment="1">
      <alignment horizontal="right"/>
    </xf>
    <xf numFmtId="0" fontId="75" fillId="0" borderId="19" xfId="0" applyFont="1" applyBorder="1" applyAlignment="1">
      <alignment horizontal="center" wrapText="1"/>
    </xf>
    <xf numFmtId="0" fontId="75" fillId="0" borderId="20" xfId="0" applyFont="1" applyBorder="1" applyAlignment="1">
      <alignment horizontal="center" wrapText="1"/>
    </xf>
    <xf numFmtId="0" fontId="75" fillId="0" borderId="21" xfId="0" applyFont="1" applyBorder="1" applyAlignment="1">
      <alignment horizontal="center" wrapText="1"/>
    </xf>
    <xf numFmtId="49" fontId="81" fillId="0" borderId="29" xfId="0" applyNumberFormat="1" applyFont="1" applyBorder="1" applyAlignment="1">
      <alignment horizontal="center" vertical="center"/>
    </xf>
    <xf numFmtId="0" fontId="75" fillId="0" borderId="30" xfId="0" applyFont="1" applyBorder="1" applyAlignment="1">
      <alignment vertical="center"/>
    </xf>
    <xf numFmtId="3" fontId="75" fillId="0" borderId="30" xfId="0" applyNumberFormat="1" applyFont="1" applyBorder="1" applyAlignment="1">
      <alignment horizontal="center" vertical="center"/>
    </xf>
    <xf numFmtId="172" fontId="75" fillId="0" borderId="30" xfId="0" applyNumberFormat="1" applyFont="1" applyBorder="1" applyAlignment="1">
      <alignment horizontal="center" vertical="center"/>
    </xf>
    <xf numFmtId="3" fontId="75" fillId="0" borderId="34" xfId="0" applyNumberFormat="1" applyFont="1" applyBorder="1" applyAlignment="1">
      <alignment horizontal="center" vertical="center"/>
    </xf>
    <xf numFmtId="172" fontId="75" fillId="0" borderId="34" xfId="0" applyNumberFormat="1" applyFont="1" applyBorder="1" applyAlignment="1">
      <alignment horizontal="center" vertical="center"/>
    </xf>
    <xf numFmtId="0" fontId="75" fillId="0" borderId="41" xfId="0" applyFont="1" applyBorder="1" applyAlignment="1">
      <alignment horizontal="center" wrapText="1"/>
    </xf>
    <xf numFmtId="0" fontId="75" fillId="0" borderId="10" xfId="0" applyFont="1" applyBorder="1" applyAlignment="1">
      <alignment horizontal="center" wrapText="1"/>
    </xf>
    <xf numFmtId="0" fontId="75" fillId="0" borderId="42" xfId="0" applyFont="1" applyBorder="1" applyAlignment="1">
      <alignment horizontal="center" wrapText="1"/>
    </xf>
    <xf numFmtId="0" fontId="82" fillId="0" borderId="0" xfId="0" applyFont="1" applyAlignment="1">
      <alignment/>
    </xf>
    <xf numFmtId="0" fontId="75" fillId="0" borderId="11" xfId="0" applyFont="1" applyFill="1" applyBorder="1" applyAlignment="1">
      <alignment horizontal="center" vertical="center" wrapText="1"/>
    </xf>
    <xf numFmtId="0" fontId="79" fillId="0" borderId="0" xfId="0" applyFont="1" applyFill="1" applyAlignment="1">
      <alignment/>
    </xf>
    <xf numFmtId="4" fontId="77" fillId="0" borderId="11" xfId="0" applyNumberFormat="1" applyFont="1" applyFill="1" applyBorder="1" applyAlignment="1">
      <alignment horizontal="left" vertical="center" wrapText="1"/>
    </xf>
    <xf numFmtId="3" fontId="72" fillId="0" borderId="30" xfId="0" applyNumberFormat="1" applyFont="1" applyBorder="1" applyAlignment="1">
      <alignment horizontal="center" vertical="center"/>
    </xf>
    <xf numFmtId="172" fontId="72" fillId="0" borderId="30" xfId="0" applyNumberFormat="1" applyFont="1" applyBorder="1" applyAlignment="1">
      <alignment horizontal="center" vertical="center"/>
    </xf>
    <xf numFmtId="0" fontId="71" fillId="0" borderId="69" xfId="0" applyFont="1" applyBorder="1" applyAlignment="1">
      <alignment horizontal="center" vertical="center" wrapText="1"/>
    </xf>
    <xf numFmtId="0" fontId="71" fillId="0" borderId="70" xfId="0" applyFont="1" applyBorder="1" applyAlignment="1">
      <alignment horizontal="center" vertical="center" wrapText="1"/>
    </xf>
    <xf numFmtId="0" fontId="71" fillId="0" borderId="61" xfId="0" applyFont="1" applyBorder="1" applyAlignment="1">
      <alignment horizontal="center" vertical="center" wrapText="1"/>
    </xf>
    <xf numFmtId="0" fontId="71" fillId="0" borderId="62" xfId="0" applyFont="1" applyBorder="1" applyAlignment="1">
      <alignment horizontal="center" vertical="center" wrapText="1"/>
    </xf>
    <xf numFmtId="3" fontId="77" fillId="0" borderId="11" xfId="0" applyNumberFormat="1" applyFont="1" applyFill="1" applyBorder="1" applyAlignment="1">
      <alignment horizontal="center" vertical="center"/>
    </xf>
    <xf numFmtId="172" fontId="77" fillId="0" borderId="11" xfId="0" applyNumberFormat="1" applyFont="1" applyFill="1" applyBorder="1" applyAlignment="1">
      <alignment horizontal="center" vertical="center"/>
    </xf>
    <xf numFmtId="3" fontId="77" fillId="0" borderId="13" xfId="0" applyNumberFormat="1" applyFont="1" applyFill="1" applyBorder="1" applyAlignment="1">
      <alignment horizontal="center" vertical="center"/>
    </xf>
    <xf numFmtId="4" fontId="77" fillId="0" borderId="11" xfId="0" applyNumberFormat="1" applyFont="1" applyFill="1" applyBorder="1" applyAlignment="1">
      <alignment horizontal="left" vertical="center"/>
    </xf>
    <xf numFmtId="4" fontId="77" fillId="0" borderId="20" xfId="0" applyNumberFormat="1" applyFont="1" applyFill="1" applyBorder="1" applyAlignment="1">
      <alignment horizontal="left" vertical="center"/>
    </xf>
    <xf numFmtId="0" fontId="72" fillId="0" borderId="30" xfId="0" applyFont="1" applyBorder="1" applyAlignment="1">
      <alignment vertical="center"/>
    </xf>
    <xf numFmtId="0" fontId="77" fillId="0" borderId="0" xfId="0" applyFont="1" applyBorder="1" applyAlignment="1">
      <alignment vertical="center" wrapText="1"/>
    </xf>
    <xf numFmtId="49" fontId="74" fillId="0" borderId="12" xfId="0" applyNumberFormat="1" applyFont="1" applyFill="1" applyBorder="1" applyAlignment="1">
      <alignment horizontal="center" vertical="center"/>
    </xf>
    <xf numFmtId="4" fontId="74" fillId="0" borderId="17" xfId="0" applyNumberFormat="1" applyFont="1" applyFill="1" applyBorder="1" applyAlignment="1">
      <alignment horizontal="left" vertical="center" wrapText="1"/>
    </xf>
    <xf numFmtId="49" fontId="74" fillId="0" borderId="16" xfId="0" applyNumberFormat="1" applyFont="1" applyBorder="1" applyAlignment="1">
      <alignment horizontal="center" vertical="center"/>
    </xf>
    <xf numFmtId="0" fontId="74" fillId="0" borderId="17" xfId="0" applyFont="1" applyBorder="1" applyAlignment="1">
      <alignment horizontal="center" vertical="center" wrapText="1"/>
    </xf>
    <xf numFmtId="4" fontId="72" fillId="0" borderId="30" xfId="0" applyNumberFormat="1" applyFont="1" applyFill="1" applyBorder="1" applyAlignment="1">
      <alignment horizontal="center" vertical="center" wrapText="1"/>
    </xf>
    <xf numFmtId="0" fontId="84" fillId="0" borderId="0" xfId="0" applyFont="1" applyAlignment="1">
      <alignment/>
    </xf>
    <xf numFmtId="0" fontId="83" fillId="0" borderId="0" xfId="0" applyFont="1" applyAlignment="1">
      <alignment/>
    </xf>
    <xf numFmtId="3" fontId="79" fillId="0" borderId="0" xfId="0" applyNumberFormat="1" applyFont="1" applyAlignment="1">
      <alignment/>
    </xf>
    <xf numFmtId="3" fontId="80" fillId="0" borderId="0" xfId="0" applyNumberFormat="1" applyFont="1" applyAlignment="1">
      <alignment/>
    </xf>
    <xf numFmtId="3" fontId="79" fillId="0" borderId="0" xfId="0" applyNumberFormat="1" applyFont="1" applyFill="1" applyAlignment="1">
      <alignment/>
    </xf>
    <xf numFmtId="0" fontId="85" fillId="0" borderId="11" xfId="0" applyNumberFormat="1" applyFont="1" applyFill="1" applyBorder="1" applyAlignment="1">
      <alignment horizontal="center" vertical="center" wrapText="1"/>
    </xf>
    <xf numFmtId="49" fontId="74" fillId="0" borderId="29" xfId="0" applyNumberFormat="1" applyFont="1" applyBorder="1" applyAlignment="1">
      <alignment horizontal="center" vertical="center"/>
    </xf>
    <xf numFmtId="49" fontId="86" fillId="0" borderId="29" xfId="0" applyNumberFormat="1" applyFont="1" applyBorder="1" applyAlignment="1">
      <alignment horizontal="center" vertical="center"/>
    </xf>
    <xf numFmtId="49" fontId="74" fillId="0" borderId="11" xfId="0" applyNumberFormat="1" applyFont="1" applyBorder="1" applyAlignment="1">
      <alignment horizontal="center" vertical="center"/>
    </xf>
    <xf numFmtId="0" fontId="75" fillId="0" borderId="0" xfId="0" applyNumberFormat="1" applyFont="1" applyAlignment="1">
      <alignment/>
    </xf>
    <xf numFmtId="0" fontId="75" fillId="0" borderId="0" xfId="0" applyNumberFormat="1" applyFont="1" applyAlignment="1">
      <alignment/>
    </xf>
    <xf numFmtId="0" fontId="79" fillId="0" borderId="0" xfId="0" applyNumberFormat="1" applyFont="1" applyAlignment="1">
      <alignment/>
    </xf>
    <xf numFmtId="0" fontId="29" fillId="0" borderId="0" xfId="0" applyFont="1" applyAlignment="1">
      <alignment horizontal="center" vertical="center"/>
    </xf>
    <xf numFmtId="0" fontId="78" fillId="0" borderId="0" xfId="0" applyFont="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3" fontId="3" fillId="0" borderId="0" xfId="0" applyNumberFormat="1" applyFont="1" applyAlignment="1">
      <alignment horizontal="center" vertical="center"/>
    </xf>
    <xf numFmtId="172" fontId="76" fillId="0" borderId="0" xfId="0" applyNumberFormat="1" applyFont="1" applyAlignment="1">
      <alignment horizontal="center" vertical="center"/>
    </xf>
    <xf numFmtId="0" fontId="2" fillId="0" borderId="0" xfId="0" applyFont="1" applyAlignment="1">
      <alignment horizontal="center"/>
    </xf>
    <xf numFmtId="1" fontId="20" fillId="0" borderId="0" xfId="0" applyNumberFormat="1" applyFont="1" applyAlignment="1">
      <alignment horizontal="center" vertical="center"/>
    </xf>
    <xf numFmtId="0" fontId="20" fillId="0" borderId="0" xfId="0" applyFont="1" applyAlignment="1">
      <alignment horizontal="center" vertical="center"/>
    </xf>
    <xf numFmtId="1" fontId="20" fillId="0" borderId="0" xfId="0" applyNumberFormat="1" applyFont="1" applyAlignment="1">
      <alignment horizontal="center"/>
    </xf>
    <xf numFmtId="0" fontId="20" fillId="0" borderId="0" xfId="0" applyFont="1" applyAlignment="1">
      <alignment horizontal="center"/>
    </xf>
    <xf numFmtId="0" fontId="20" fillId="33" borderId="0" xfId="0" applyFont="1" applyFill="1" applyAlignment="1">
      <alignment horizontal="center" vertical="center"/>
    </xf>
    <xf numFmtId="3" fontId="20" fillId="0" borderId="0" xfId="0" applyNumberFormat="1" applyFont="1" applyAlignment="1">
      <alignment horizontal="center" vertical="center"/>
    </xf>
    <xf numFmtId="0" fontId="3" fillId="0" borderId="69" xfId="0" applyFont="1" applyBorder="1" applyAlignment="1">
      <alignment horizontal="center"/>
    </xf>
    <xf numFmtId="0" fontId="3" fillId="0" borderId="71" xfId="0" applyFont="1" applyBorder="1" applyAlignment="1">
      <alignment horizontal="center"/>
    </xf>
    <xf numFmtId="0" fontId="3" fillId="0" borderId="69" xfId="0" applyFont="1" applyBorder="1" applyAlignment="1">
      <alignment horizontal="center" vertical="center" wrapText="1"/>
    </xf>
    <xf numFmtId="0" fontId="3" fillId="0" borderId="71" xfId="0" applyFont="1" applyBorder="1" applyAlignment="1">
      <alignment horizontal="center" vertical="center" wrapText="1"/>
    </xf>
    <xf numFmtId="4" fontId="70" fillId="0" borderId="0" xfId="0" applyNumberFormat="1" applyFont="1" applyAlignment="1">
      <alignment horizontal="center"/>
    </xf>
    <xf numFmtId="172" fontId="68" fillId="0" borderId="0" xfId="0" applyNumberFormat="1" applyFont="1" applyAlignment="1">
      <alignment horizontal="center"/>
    </xf>
    <xf numFmtId="0" fontId="51" fillId="0" borderId="0" xfId="0" applyFont="1" applyAlignment="1">
      <alignment horizontal="center"/>
    </xf>
    <xf numFmtId="172" fontId="51" fillId="0" borderId="0" xfId="0" applyNumberFormat="1" applyFont="1" applyAlignment="1">
      <alignment horizontal="center"/>
    </xf>
    <xf numFmtId="3" fontId="60" fillId="0" borderId="0" xfId="0" applyNumberFormat="1" applyFont="1" applyAlignment="1">
      <alignment horizontal="center"/>
    </xf>
    <xf numFmtId="4" fontId="69" fillId="0" borderId="0" xfId="0" applyNumberFormat="1" applyFont="1" applyAlignment="1">
      <alignment horizontal="center"/>
    </xf>
    <xf numFmtId="172" fontId="60" fillId="0" borderId="0" xfId="0" applyNumberFormat="1" applyFont="1" applyAlignment="1">
      <alignment horizontal="center"/>
    </xf>
    <xf numFmtId="172" fontId="62" fillId="0" borderId="0" xfId="0" applyNumberFormat="1" applyFont="1" applyAlignment="1">
      <alignment horizontal="center"/>
    </xf>
    <xf numFmtId="172" fontId="63" fillId="0" borderId="0" xfId="0" applyNumberFormat="1" applyFont="1" applyAlignment="1">
      <alignment horizontal="center"/>
    </xf>
    <xf numFmtId="172" fontId="58" fillId="0" borderId="0" xfId="0" applyNumberFormat="1" applyFont="1" applyAlignment="1">
      <alignment horizontal="center"/>
    </xf>
    <xf numFmtId="172" fontId="66" fillId="0" borderId="0" xfId="0" applyNumberFormat="1" applyFont="1" applyAlignment="1">
      <alignment horizontal="center"/>
    </xf>
    <xf numFmtId="172" fontId="59" fillId="0" borderId="0" xfId="0" applyNumberFormat="1" applyFont="1" applyAlignment="1">
      <alignment horizontal="center"/>
    </xf>
    <xf numFmtId="0" fontId="19" fillId="0" borderId="0" xfId="0" applyFont="1" applyAlignment="1">
      <alignment horizontal="center" vertical="center"/>
    </xf>
    <xf numFmtId="0" fontId="21" fillId="0" borderId="0" xfId="0" applyFont="1" applyAlignment="1">
      <alignment horizontal="center" vertical="center"/>
    </xf>
    <xf numFmtId="0" fontId="61" fillId="0" borderId="0" xfId="0" applyFont="1" applyAlignment="1">
      <alignment horizontal="center" vertical="center"/>
    </xf>
    <xf numFmtId="0" fontId="49" fillId="0" borderId="0" xfId="0" applyFont="1" applyAlignment="1">
      <alignment horizontal="center"/>
    </xf>
    <xf numFmtId="0" fontId="26" fillId="0" borderId="0" xfId="0" applyFont="1" applyAlignment="1">
      <alignment horizontal="center"/>
    </xf>
    <xf numFmtId="0" fontId="7" fillId="0" borderId="0" xfId="0" applyFont="1" applyAlignment="1">
      <alignment horizontal="left"/>
    </xf>
    <xf numFmtId="0" fontId="4" fillId="0" borderId="0" xfId="0" applyFont="1" applyAlignment="1">
      <alignment horizontal="center"/>
    </xf>
    <xf numFmtId="172" fontId="57" fillId="0" borderId="0" xfId="0" applyNumberFormat="1" applyFont="1" applyAlignment="1">
      <alignment horizontal="center"/>
    </xf>
    <xf numFmtId="0" fontId="46" fillId="0" borderId="0" xfId="0" applyFont="1" applyAlignment="1">
      <alignment horizontal="right"/>
    </xf>
    <xf numFmtId="0" fontId="52" fillId="0" borderId="0" xfId="0" applyFont="1" applyAlignment="1">
      <alignment horizontal="center" vertical="center"/>
    </xf>
    <xf numFmtId="0" fontId="42" fillId="0" borderId="0" xfId="0" applyFont="1" applyAlignment="1">
      <alignment horizontal="center" vertical="center"/>
    </xf>
    <xf numFmtId="0" fontId="7" fillId="0" borderId="0" xfId="0" applyFont="1" applyAlignment="1">
      <alignment horizontal="center"/>
    </xf>
    <xf numFmtId="0" fontId="28" fillId="0" borderId="69" xfId="0" applyFont="1" applyBorder="1" applyAlignment="1">
      <alignment horizontal="center" vertical="center" wrapText="1"/>
    </xf>
    <xf numFmtId="0" fontId="28" fillId="0" borderId="71" xfId="0" applyFont="1" applyBorder="1" applyAlignment="1">
      <alignment horizontal="center" vertical="center" wrapText="1"/>
    </xf>
    <xf numFmtId="0" fontId="16" fillId="0" borderId="0" xfId="0" applyFont="1" applyAlignment="1">
      <alignment horizontal="center"/>
    </xf>
    <xf numFmtId="0" fontId="15" fillId="0" borderId="0" xfId="0" applyFont="1" applyAlignment="1">
      <alignment horizontal="center"/>
    </xf>
    <xf numFmtId="0" fontId="41" fillId="0" borderId="0" xfId="0" applyFont="1" applyAlignment="1">
      <alignment horizontal="center"/>
    </xf>
    <xf numFmtId="0" fontId="64" fillId="0" borderId="0" xfId="0" applyFont="1" applyAlignment="1">
      <alignment horizontal="center"/>
    </xf>
    <xf numFmtId="172" fontId="65" fillId="0" borderId="0" xfId="0" applyNumberFormat="1" applyFont="1" applyAlignment="1">
      <alignment horizontal="center"/>
    </xf>
    <xf numFmtId="172" fontId="56" fillId="0" borderId="0" xfId="0" applyNumberFormat="1" applyFont="1" applyAlignment="1">
      <alignment horizontal="center"/>
    </xf>
    <xf numFmtId="0" fontId="67" fillId="0" borderId="0" xfId="0" applyFont="1" applyAlignment="1">
      <alignment horizontal="center"/>
    </xf>
    <xf numFmtId="0" fontId="12" fillId="0" borderId="72" xfId="0" applyFont="1" applyBorder="1" applyAlignment="1">
      <alignment horizontal="center" vertical="center" wrapText="1"/>
    </xf>
    <xf numFmtId="0" fontId="12" fillId="0" borderId="57"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49" fontId="33" fillId="0" borderId="0" xfId="0" applyNumberFormat="1" applyFont="1" applyFill="1" applyBorder="1" applyAlignment="1">
      <alignment horizontal="center" vertical="center"/>
    </xf>
    <xf numFmtId="0" fontId="31" fillId="0" borderId="66" xfId="0" applyFont="1" applyBorder="1" applyAlignment="1">
      <alignment horizontal="center" vertical="center"/>
    </xf>
    <xf numFmtId="0" fontId="31" fillId="0" borderId="0" xfId="0" applyFont="1" applyBorder="1" applyAlignment="1">
      <alignment horizontal="center" vertical="center"/>
    </xf>
    <xf numFmtId="0" fontId="3" fillId="0" borderId="41"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4" fillId="33" borderId="78" xfId="0" applyFont="1" applyFill="1" applyBorder="1" applyAlignment="1">
      <alignment horizontal="center" vertical="center" wrapText="1"/>
    </xf>
    <xf numFmtId="0" fontId="4" fillId="33" borderId="79"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80" xfId="0" applyFont="1" applyBorder="1" applyAlignment="1">
      <alignment horizontal="center" vertical="center" wrapText="1"/>
    </xf>
    <xf numFmtId="0" fontId="4" fillId="33" borderId="81" xfId="0" applyFont="1" applyFill="1" applyBorder="1" applyAlignment="1">
      <alignment horizontal="center" vertical="center" wrapText="1"/>
    </xf>
    <xf numFmtId="0" fontId="4" fillId="33" borderId="50" xfId="0" applyFont="1" applyFill="1" applyBorder="1" applyAlignment="1">
      <alignment horizontal="center" vertical="center" wrapText="1"/>
    </xf>
    <xf numFmtId="172" fontId="34" fillId="0" borderId="0" xfId="0" applyNumberFormat="1" applyFont="1" applyFill="1" applyBorder="1" applyAlignment="1">
      <alignment horizontal="center"/>
    </xf>
    <xf numFmtId="49" fontId="11" fillId="0" borderId="0" xfId="0" applyNumberFormat="1" applyFont="1" applyFill="1" applyBorder="1" applyAlignment="1">
      <alignment horizontal="center" vertical="center"/>
    </xf>
    <xf numFmtId="172" fontId="32" fillId="0" borderId="0" xfId="0" applyNumberFormat="1" applyFont="1" applyFill="1" applyBorder="1" applyAlignment="1">
      <alignment horizontal="center"/>
    </xf>
    <xf numFmtId="0" fontId="28" fillId="0" borderId="77" xfId="0" applyFont="1" applyBorder="1" applyAlignment="1">
      <alignment horizontal="center" vertical="center" wrapText="1"/>
    </xf>
    <xf numFmtId="0" fontId="73" fillId="0" borderId="0" xfId="0" applyFont="1" applyAlignment="1">
      <alignment horizontal="center"/>
    </xf>
    <xf numFmtId="0" fontId="74" fillId="0" borderId="11" xfId="0" applyFont="1" applyBorder="1" applyAlignment="1">
      <alignment horizontal="center" vertical="center" wrapText="1"/>
    </xf>
    <xf numFmtId="49" fontId="74" fillId="0" borderId="12" xfId="0" applyNumberFormat="1" applyFont="1" applyBorder="1" applyAlignment="1">
      <alignment horizontal="center" vertical="center"/>
    </xf>
    <xf numFmtId="49" fontId="74" fillId="0" borderId="19" xfId="0" applyNumberFormat="1" applyFont="1" applyBorder="1" applyAlignment="1">
      <alignment horizontal="center" vertical="center"/>
    </xf>
    <xf numFmtId="49" fontId="74" fillId="0" borderId="33" xfId="0" applyNumberFormat="1" applyFont="1" applyBorder="1" applyAlignment="1">
      <alignment horizontal="center" vertical="center"/>
    </xf>
    <xf numFmtId="0" fontId="74" fillId="0" borderId="20" xfId="0" applyFont="1" applyBorder="1" applyAlignment="1">
      <alignment horizontal="center" vertical="center" wrapText="1"/>
    </xf>
    <xf numFmtId="0" fontId="74" fillId="0" borderId="34" xfId="0" applyFont="1" applyBorder="1" applyAlignment="1">
      <alignment horizontal="center" vertical="center" wrapText="1"/>
    </xf>
    <xf numFmtId="49" fontId="74" fillId="0" borderId="16" xfId="0" applyNumberFormat="1" applyFont="1" applyBorder="1" applyAlignment="1">
      <alignment horizontal="center" vertical="center"/>
    </xf>
    <xf numFmtId="0" fontId="74" fillId="0" borderId="17" xfId="0" applyFont="1" applyBorder="1" applyAlignment="1">
      <alignment horizontal="center" vertical="center" wrapText="1"/>
    </xf>
    <xf numFmtId="0" fontId="72" fillId="0" borderId="45" xfId="0" applyFont="1" applyBorder="1" applyAlignment="1">
      <alignment horizontal="center" vertical="center" wrapText="1"/>
    </xf>
    <xf numFmtId="0" fontId="72" fillId="0" borderId="39" xfId="0" applyFont="1" applyBorder="1" applyAlignment="1">
      <alignment horizontal="center" vertical="center" wrapText="1"/>
    </xf>
    <xf numFmtId="49" fontId="74" fillId="0" borderId="19" xfId="0" applyNumberFormat="1" applyFont="1" applyFill="1" applyBorder="1" applyAlignment="1">
      <alignment horizontal="center" vertical="center"/>
    </xf>
    <xf numFmtId="49" fontId="74" fillId="0" borderId="33" xfId="0" applyNumberFormat="1" applyFont="1" applyFill="1" applyBorder="1" applyAlignment="1">
      <alignment horizontal="center" vertical="center"/>
    </xf>
    <xf numFmtId="0" fontId="73" fillId="0"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1056;&#1072;&#1073;&#1086;&#1095;&#1080;&#1081;%20&#1089;&#1090;&#1086;&#1083;\23.12.2012\Documents%20and%20Settings\&#1042;&#1083;&#1072;&#1076;&#1077;&#1083;&#1077;&#1094;\&#1056;&#1072;&#1073;&#1086;&#1095;&#1080;&#1081;%20&#1089;&#1090;&#1086;&#1083;\&#1052;&#1072;&#1088;&#1080;&#1085;&#1072;\&#1092;&#1083;&#1077;&#1096;&#1082;&#1072;\&#1092;&#1083;&#1077;&#1096;\!&#1044;&#1086;&#1076;&#1072;&#1090;&#1086;&#1082;%20&#1076;&#1086;%20&#1096;&#1090;&#1072;&#1090;.%20&#1088;&#1086;&#1079;&#1087;&#1080;&#1089;&#1091;%20&#1085;&#1072;%2017.0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1 (2)"/>
      <sheetName val="Лист1 (3)"/>
    </sheetNames>
    <sheetDataSet>
      <sheetData sheetId="1">
        <row r="1">
          <cell r="A1">
            <v>0</v>
          </cell>
          <cell r="B1" t="str">
            <v>-</v>
          </cell>
        </row>
        <row r="2">
          <cell r="A2">
            <v>1</v>
          </cell>
          <cell r="B2">
            <v>160</v>
          </cell>
        </row>
        <row r="3">
          <cell r="A3">
            <v>2</v>
          </cell>
          <cell r="B3">
            <v>150</v>
          </cell>
        </row>
        <row r="4">
          <cell r="A4">
            <v>3</v>
          </cell>
          <cell r="B4">
            <v>145</v>
          </cell>
        </row>
        <row r="5">
          <cell r="A5">
            <v>4</v>
          </cell>
          <cell r="B5">
            <v>140</v>
          </cell>
        </row>
        <row r="6">
          <cell r="A6">
            <v>5</v>
          </cell>
          <cell r="B6">
            <v>130</v>
          </cell>
        </row>
        <row r="7">
          <cell r="A7">
            <v>6</v>
          </cell>
          <cell r="B7">
            <v>120</v>
          </cell>
        </row>
        <row r="8">
          <cell r="A8">
            <v>7</v>
          </cell>
          <cell r="B8">
            <v>110</v>
          </cell>
        </row>
        <row r="9">
          <cell r="A9">
            <v>8</v>
          </cell>
          <cell r="B9">
            <v>100</v>
          </cell>
        </row>
        <row r="10">
          <cell r="A10">
            <v>9</v>
          </cell>
          <cell r="B10">
            <v>90</v>
          </cell>
        </row>
        <row r="11">
          <cell r="A11">
            <v>10</v>
          </cell>
          <cell r="B11">
            <v>80</v>
          </cell>
        </row>
        <row r="12">
          <cell r="A12">
            <v>11</v>
          </cell>
          <cell r="B12">
            <v>70</v>
          </cell>
        </row>
        <row r="13">
          <cell r="A13">
            <v>12</v>
          </cell>
          <cell r="B13">
            <v>60</v>
          </cell>
        </row>
        <row r="14">
          <cell r="A14">
            <v>13</v>
          </cell>
          <cell r="B14">
            <v>55</v>
          </cell>
        </row>
        <row r="15">
          <cell r="A15">
            <v>14</v>
          </cell>
          <cell r="B15">
            <v>50</v>
          </cell>
        </row>
        <row r="16">
          <cell r="A16">
            <v>15</v>
          </cell>
          <cell r="B16">
            <v>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J38"/>
  <sheetViews>
    <sheetView zoomScalePageLayoutView="0" workbookViewId="0" topLeftCell="A6">
      <selection activeCell="I15" sqref="I15"/>
    </sheetView>
  </sheetViews>
  <sheetFormatPr defaultColWidth="9.00390625" defaultRowHeight="12.75"/>
  <cols>
    <col min="1" max="1" width="22.00390625" style="323" customWidth="1"/>
    <col min="2" max="2" width="9.125" style="323" customWidth="1"/>
    <col min="3" max="4" width="12.75390625" style="323" customWidth="1"/>
    <col min="5" max="5" width="13.00390625" style="323" customWidth="1"/>
    <col min="6" max="7" width="12.75390625" style="323" customWidth="1"/>
    <col min="8" max="16384" width="9.125" style="323" customWidth="1"/>
  </cols>
  <sheetData>
    <row r="3" spans="1:5" ht="19.5">
      <c r="A3" s="420" t="s">
        <v>230</v>
      </c>
      <c r="B3" s="420"/>
      <c r="C3" s="420"/>
      <c r="D3" s="324"/>
      <c r="E3" s="324"/>
    </row>
    <row r="6" spans="3:6" s="36" customFormat="1" ht="27.75" customHeight="1">
      <c r="C6" s="421" t="s">
        <v>232</v>
      </c>
      <c r="D6" s="421"/>
      <c r="E6" s="36" t="s">
        <v>234</v>
      </c>
      <c r="F6" s="36" t="s">
        <v>233</v>
      </c>
    </row>
    <row r="7" spans="1:6" ht="17.25" customHeight="1">
      <c r="A7" s="323" t="s">
        <v>231</v>
      </c>
      <c r="C7" s="422">
        <v>155000</v>
      </c>
      <c r="D7" s="422"/>
      <c r="E7" s="327"/>
      <c r="F7" s="327">
        <v>155000</v>
      </c>
    </row>
    <row r="8" spans="1:6" ht="17.25" customHeight="1">
      <c r="A8" s="323" t="s">
        <v>262</v>
      </c>
      <c r="C8" s="422">
        <v>45500</v>
      </c>
      <c r="D8" s="422"/>
      <c r="E8" s="327"/>
      <c r="F8" s="327">
        <v>45500</v>
      </c>
    </row>
    <row r="9" spans="1:10" ht="17.25" customHeight="1">
      <c r="A9" s="323" t="s">
        <v>222</v>
      </c>
      <c r="C9" s="327">
        <v>70000</v>
      </c>
      <c r="D9" s="327">
        <v>75000</v>
      </c>
      <c r="E9" s="327"/>
      <c r="F9" s="327">
        <f>F7*36.92%</f>
        <v>57226.00000000001</v>
      </c>
      <c r="H9" s="325">
        <f>C9+C7</f>
        <v>225000</v>
      </c>
      <c r="I9" s="325">
        <f>H9/1.3692</f>
        <v>164329.53549517968</v>
      </c>
      <c r="J9" s="325"/>
    </row>
    <row r="10" spans="1:10" ht="17.25" customHeight="1">
      <c r="A10" s="323" t="s">
        <v>235</v>
      </c>
      <c r="C10" s="422">
        <v>7800</v>
      </c>
      <c r="D10" s="422"/>
      <c r="E10" s="327"/>
      <c r="F10" s="327">
        <v>7800</v>
      </c>
      <c r="H10" s="325"/>
      <c r="I10" s="325"/>
      <c r="J10" s="325"/>
    </row>
    <row r="11" spans="1:10" ht="17.25" customHeight="1">
      <c r="A11" s="323" t="s">
        <v>236</v>
      </c>
      <c r="C11" s="422">
        <v>5300</v>
      </c>
      <c r="D11" s="422"/>
      <c r="E11" s="327"/>
      <c r="F11" s="327">
        <v>5300</v>
      </c>
      <c r="H11" s="325"/>
      <c r="I11" s="325"/>
      <c r="J11" s="325"/>
    </row>
    <row r="12" spans="1:10" ht="17.25" customHeight="1">
      <c r="A12" s="323" t="s">
        <v>237</v>
      </c>
      <c r="C12" s="422">
        <v>1800</v>
      </c>
      <c r="D12" s="422"/>
      <c r="E12" s="327"/>
      <c r="F12" s="327">
        <v>1800</v>
      </c>
      <c r="H12" s="325">
        <f>C8+C25</f>
        <v>69500</v>
      </c>
      <c r="I12" s="325">
        <f>H12/1.3692</f>
        <v>50759.567630733276</v>
      </c>
      <c r="J12" s="325"/>
    </row>
    <row r="13" spans="1:10" ht="17.25" customHeight="1">
      <c r="A13" s="323" t="s">
        <v>238</v>
      </c>
      <c r="C13" s="326">
        <v>55000</v>
      </c>
      <c r="D13" s="326">
        <v>60000</v>
      </c>
      <c r="E13" s="327"/>
      <c r="F13" s="327">
        <v>55000</v>
      </c>
      <c r="H13" s="325"/>
      <c r="I13" s="325">
        <f>I12-C8</f>
        <v>5259.567630733276</v>
      </c>
      <c r="J13" s="325"/>
    </row>
    <row r="14" spans="1:10" ht="17.25" customHeight="1">
      <c r="A14" s="323" t="s">
        <v>48</v>
      </c>
      <c r="C14" s="422">
        <v>20000</v>
      </c>
      <c r="D14" s="422"/>
      <c r="E14" s="327"/>
      <c r="F14" s="327">
        <v>16800</v>
      </c>
      <c r="H14" s="325"/>
      <c r="I14" s="325">
        <f>I13/I12%</f>
        <v>10.361726618705038</v>
      </c>
      <c r="J14" s="325"/>
    </row>
    <row r="15" spans="1:10" s="331" customFormat="1" ht="17.25" customHeight="1">
      <c r="A15" s="419" t="s">
        <v>239</v>
      </c>
      <c r="B15" s="419"/>
      <c r="C15" s="329" t="s">
        <v>240</v>
      </c>
      <c r="D15" s="330">
        <f>C14/F14%</f>
        <v>119.04761904761905</v>
      </c>
      <c r="H15" s="340"/>
      <c r="I15" s="340"/>
      <c r="J15" s="340"/>
    </row>
    <row r="16" spans="1:10" ht="17.25" customHeight="1">
      <c r="A16" s="323" t="s">
        <v>241</v>
      </c>
      <c r="C16" s="327">
        <v>4000</v>
      </c>
      <c r="D16" s="327">
        <v>6000</v>
      </c>
      <c r="E16" s="327"/>
      <c r="F16" s="327">
        <v>6000</v>
      </c>
      <c r="H16" s="325"/>
      <c r="I16" s="325"/>
      <c r="J16" s="325"/>
    </row>
    <row r="17" spans="1:10" ht="17.25" customHeight="1">
      <c r="A17" s="323" t="s">
        <v>245</v>
      </c>
      <c r="C17" s="327">
        <v>20000</v>
      </c>
      <c r="D17" s="327">
        <v>30000</v>
      </c>
      <c r="E17" s="327"/>
      <c r="F17" s="327">
        <v>20000</v>
      </c>
      <c r="H17" s="325"/>
      <c r="I17" s="325"/>
      <c r="J17" s="325"/>
    </row>
    <row r="18" spans="1:10" s="328" customFormat="1" ht="13.5" customHeight="1">
      <c r="A18" s="328" t="s">
        <v>242</v>
      </c>
      <c r="H18" s="341"/>
      <c r="I18" s="341"/>
      <c r="J18" s="341"/>
    </row>
    <row r="19" spans="1:6" s="328" customFormat="1" ht="12.75">
      <c r="A19" s="328" t="s">
        <v>243</v>
      </c>
      <c r="F19" s="328" t="s">
        <v>246</v>
      </c>
    </row>
    <row r="20" spans="1:6" s="328" customFormat="1" ht="12.75">
      <c r="A20" s="328" t="s">
        <v>244</v>
      </c>
      <c r="F20" s="328" t="s">
        <v>247</v>
      </c>
    </row>
    <row r="21" s="328" customFormat="1" ht="12.75">
      <c r="A21" s="328" t="s">
        <v>54</v>
      </c>
    </row>
    <row r="22" s="328" customFormat="1" ht="12.75">
      <c r="A22" s="328" t="s">
        <v>53</v>
      </c>
    </row>
    <row r="23" spans="1:4" s="329" customFormat="1" ht="12.75">
      <c r="A23" s="329" t="s">
        <v>248</v>
      </c>
      <c r="C23" s="329" t="s">
        <v>249</v>
      </c>
      <c r="D23" s="330">
        <f>20000/26300%</f>
        <v>76.04562737642586</v>
      </c>
    </row>
    <row r="24" spans="1:6" ht="12.75">
      <c r="A24" s="323" t="s">
        <v>250</v>
      </c>
      <c r="C24" s="422">
        <v>30095</v>
      </c>
      <c r="D24" s="422"/>
      <c r="E24" s="327"/>
      <c r="F24" s="327">
        <v>30095</v>
      </c>
    </row>
    <row r="25" spans="1:6" ht="12.75">
      <c r="A25" s="323" t="s">
        <v>251</v>
      </c>
      <c r="C25" s="422">
        <v>24000</v>
      </c>
      <c r="D25" s="422"/>
      <c r="E25" s="327"/>
      <c r="F25" s="327">
        <v>24000</v>
      </c>
    </row>
    <row r="26" spans="1:6" ht="12.75">
      <c r="A26" s="323" t="s">
        <v>252</v>
      </c>
      <c r="C26" s="327">
        <v>170000</v>
      </c>
      <c r="D26" s="327">
        <v>180000</v>
      </c>
      <c r="E26" s="327"/>
      <c r="F26" s="327">
        <v>155600</v>
      </c>
    </row>
    <row r="27" spans="1:6" s="329" customFormat="1" ht="12.75">
      <c r="A27" s="329" t="s">
        <v>253</v>
      </c>
      <c r="B27" s="329" t="s">
        <v>254</v>
      </c>
      <c r="C27" s="334">
        <f>C26/F26%</f>
        <v>109.25449871465295</v>
      </c>
      <c r="D27" s="334">
        <f>D26/F26%</f>
        <v>115.68123393316195</v>
      </c>
      <c r="E27" s="334"/>
      <c r="F27" s="334"/>
    </row>
    <row r="28" spans="1:6" ht="21" customHeight="1">
      <c r="A28" s="323" t="s">
        <v>255</v>
      </c>
      <c r="C28" s="327">
        <f>C7+C8+C9+C10+C11+C12+C13+C14+C16+C17+C25+C26</f>
        <v>578400</v>
      </c>
      <c r="D28" s="327">
        <f>C7+C8+D9+C10+C11+C12+D13+C14+D16+D17+C25+D26</f>
        <v>610400</v>
      </c>
      <c r="E28" s="327"/>
      <c r="F28" s="327">
        <f>F7+F9+F10+F11+F12+F13+F14+F16+F17+F25+F26+F8</f>
        <v>550026</v>
      </c>
    </row>
    <row r="29" spans="3:6" s="332" customFormat="1" ht="21" customHeight="1">
      <c r="C29" s="335">
        <f>C28*4</f>
        <v>2313600</v>
      </c>
      <c r="D29" s="335">
        <f>D28*4</f>
        <v>2441600</v>
      </c>
      <c r="E29" s="335"/>
      <c r="F29" s="335">
        <f>F28*4</f>
        <v>2200104</v>
      </c>
    </row>
    <row r="30" spans="1:6" ht="21" customHeight="1">
      <c r="A30" s="323" t="s">
        <v>256</v>
      </c>
      <c r="C30" s="327">
        <f>C7+C9+C10+C11+C12+C13+C14+C16+C17+C24+C25+C26+C8</f>
        <v>608495</v>
      </c>
      <c r="D30" s="327">
        <f>D9+C10+C11+C7+C12+D13+C14+D16+D17+C24+C25+D26+C8</f>
        <v>640495</v>
      </c>
      <c r="E30" s="327"/>
      <c r="F30" s="327">
        <f>F7+F9+F10+F11+F12+F13+F14+F16+F17+F24+F25+F26+F8</f>
        <v>580121</v>
      </c>
    </row>
    <row r="31" spans="3:6" s="332" customFormat="1" ht="21" customHeight="1">
      <c r="C31" s="335">
        <f>C30*8</f>
        <v>4867960</v>
      </c>
      <c r="D31" s="335">
        <f>D30*8</f>
        <v>5123960</v>
      </c>
      <c r="E31" s="335"/>
      <c r="F31" s="335">
        <f>F30*8</f>
        <v>4640968</v>
      </c>
    </row>
    <row r="32" spans="1:6" s="333" customFormat="1" ht="27" customHeight="1">
      <c r="A32" s="333" t="s">
        <v>257</v>
      </c>
      <c r="C32" s="336">
        <f>C29+C31</f>
        <v>7181560</v>
      </c>
      <c r="D32" s="336">
        <f>D29+D31</f>
        <v>7565560</v>
      </c>
      <c r="E32" s="336"/>
      <c r="F32" s="336">
        <f>F29+F31</f>
        <v>6841072</v>
      </c>
    </row>
    <row r="33" spans="3:6" s="333" customFormat="1" ht="11.25" customHeight="1">
      <c r="C33" s="336"/>
      <c r="D33" s="336"/>
      <c r="E33" s="336"/>
      <c r="F33" s="336"/>
    </row>
    <row r="34" spans="1:6" s="337" customFormat="1" ht="21.75" customHeight="1">
      <c r="A34" s="337" t="s">
        <v>258</v>
      </c>
      <c r="C34" s="423">
        <v>6000000</v>
      </c>
      <c r="D34" s="423"/>
      <c r="E34" s="423"/>
      <c r="F34" s="423"/>
    </row>
    <row r="35" spans="1:6" ht="21.75" customHeight="1">
      <c r="A35" s="323" t="s">
        <v>259</v>
      </c>
      <c r="C35" s="422">
        <v>4706000</v>
      </c>
      <c r="D35" s="422"/>
      <c r="E35" s="422"/>
      <c r="F35" s="422"/>
    </row>
    <row r="36" spans="1:6" s="337" customFormat="1" ht="21.75" customHeight="1">
      <c r="A36" s="337" t="s">
        <v>260</v>
      </c>
      <c r="C36" s="423">
        <f>C35/11*12</f>
        <v>5133818.181818182</v>
      </c>
      <c r="D36" s="423"/>
      <c r="E36" s="423"/>
      <c r="F36" s="423"/>
    </row>
    <row r="37" spans="1:6" s="339" customFormat="1" ht="21.75" customHeight="1">
      <c r="A37" s="339" t="s">
        <v>254</v>
      </c>
      <c r="C37" s="424">
        <f>C34/C36%</f>
        <v>116.87207819804506</v>
      </c>
      <c r="D37" s="424"/>
      <c r="E37" s="424"/>
      <c r="F37" s="424"/>
    </row>
    <row r="38" spans="1:7" s="337" customFormat="1" ht="21.75" customHeight="1">
      <c r="A38" s="337" t="s">
        <v>261</v>
      </c>
      <c r="C38" s="338">
        <f>C32-C34</f>
        <v>1181560</v>
      </c>
      <c r="D38" s="338">
        <f>D32-C34</f>
        <v>1565560</v>
      </c>
      <c r="E38" s="338"/>
      <c r="F38" s="338">
        <f>F32-C34</f>
        <v>841072</v>
      </c>
      <c r="G38" s="337">
        <v>720000</v>
      </c>
    </row>
    <row r="39" ht="21" customHeight="1"/>
  </sheetData>
  <sheetProtection/>
  <mergeCells count="15">
    <mergeCell ref="C36:F36"/>
    <mergeCell ref="C37:F37"/>
    <mergeCell ref="C8:D8"/>
    <mergeCell ref="C24:D24"/>
    <mergeCell ref="C25:D25"/>
    <mergeCell ref="C34:F34"/>
    <mergeCell ref="C11:D11"/>
    <mergeCell ref="C12:D12"/>
    <mergeCell ref="C14:D14"/>
    <mergeCell ref="A15:B15"/>
    <mergeCell ref="A3:C3"/>
    <mergeCell ref="C6:D6"/>
    <mergeCell ref="C7:D7"/>
    <mergeCell ref="C10:D10"/>
    <mergeCell ref="C35:F35"/>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3:O27"/>
  <sheetViews>
    <sheetView zoomScalePageLayoutView="0" workbookViewId="0" topLeftCell="A1">
      <selection activeCell="O14" sqref="O14"/>
    </sheetView>
  </sheetViews>
  <sheetFormatPr defaultColWidth="9.00390625" defaultRowHeight="12.75"/>
  <cols>
    <col min="1" max="1" width="26.00390625" style="1" customWidth="1"/>
    <col min="2" max="2" width="5.625" style="1" customWidth="1"/>
    <col min="3" max="3" width="6.00390625" style="1" customWidth="1"/>
    <col min="4" max="4" width="7.00390625" style="1" customWidth="1"/>
    <col min="5" max="5" width="7.125" style="1" customWidth="1"/>
    <col min="6" max="6" width="7.75390625" style="1" customWidth="1"/>
    <col min="7" max="7" width="8.125" style="1" customWidth="1"/>
    <col min="8" max="8" width="8.00390625" style="1" customWidth="1"/>
    <col min="9" max="9" width="5.00390625" style="1" customWidth="1"/>
    <col min="10" max="10" width="6.00390625" style="1" customWidth="1"/>
    <col min="11" max="11" width="7.00390625" style="1" customWidth="1"/>
    <col min="12" max="12" width="7.125" style="1" customWidth="1"/>
    <col min="13" max="13" width="7.625" style="1" customWidth="1"/>
    <col min="14" max="14" width="9.00390625" style="1" customWidth="1"/>
    <col min="15" max="15" width="6.75390625" style="1" customWidth="1"/>
    <col min="16" max="16384" width="9.125" style="1" customWidth="1"/>
  </cols>
  <sheetData>
    <row r="3" spans="2:14" s="36" customFormat="1" ht="25.5">
      <c r="B3" s="309" t="s">
        <v>218</v>
      </c>
      <c r="C3" s="309" t="s">
        <v>220</v>
      </c>
      <c r="D3" s="309" t="s">
        <v>219</v>
      </c>
      <c r="E3" s="309" t="s">
        <v>221</v>
      </c>
      <c r="F3" s="309" t="s">
        <v>222</v>
      </c>
      <c r="G3" s="36" t="s">
        <v>223</v>
      </c>
      <c r="I3" s="309" t="s">
        <v>218</v>
      </c>
      <c r="J3" s="309" t="s">
        <v>220</v>
      </c>
      <c r="K3" s="309" t="s">
        <v>219</v>
      </c>
      <c r="L3" s="309" t="s">
        <v>221</v>
      </c>
      <c r="M3" s="309" t="s">
        <v>222</v>
      </c>
      <c r="N3" s="36" t="s">
        <v>223</v>
      </c>
    </row>
    <row r="4" spans="1:15" s="289" customFormat="1" ht="23.25" customHeight="1">
      <c r="A4" s="319" t="s">
        <v>216</v>
      </c>
      <c r="B4" s="319"/>
      <c r="C4" s="319"/>
      <c r="D4" s="319"/>
      <c r="E4" s="319"/>
      <c r="F4" s="319"/>
      <c r="G4" s="319"/>
      <c r="H4" s="320">
        <f>H12+H13</f>
        <v>12000</v>
      </c>
      <c r="I4" s="319"/>
      <c r="J4" s="319"/>
      <c r="K4" s="319"/>
      <c r="L4" s="319"/>
      <c r="M4" s="319"/>
      <c r="N4" s="319"/>
      <c r="O4" s="320">
        <f>O12+O13</f>
        <v>8300</v>
      </c>
    </row>
    <row r="6" spans="1:15" s="4" customFormat="1" ht="12.75">
      <c r="A6" s="4" t="s">
        <v>217</v>
      </c>
      <c r="E6" s="314">
        <f>E7+E8</f>
        <v>3466.25</v>
      </c>
      <c r="F6" s="315">
        <f>E6*36.92%</f>
        <v>1279.7395000000001</v>
      </c>
      <c r="G6" s="314">
        <f>E6+F6</f>
        <v>4745.9895</v>
      </c>
      <c r="H6" s="316">
        <v>4750</v>
      </c>
      <c r="L6" s="314">
        <f>L7+L8</f>
        <v>2079.7499999999995</v>
      </c>
      <c r="M6" s="315">
        <f>L6*36.92%</f>
        <v>767.8436999999999</v>
      </c>
      <c r="N6" s="314">
        <f>L6+M6</f>
        <v>2847.5936999999994</v>
      </c>
      <c r="O6" s="316">
        <v>2850</v>
      </c>
    </row>
    <row r="7" spans="2:12" ht="12.75">
      <c r="B7" s="1">
        <v>1147</v>
      </c>
      <c r="C7" s="425">
        <v>0.25</v>
      </c>
      <c r="D7" s="1">
        <f>B7*C7</f>
        <v>286.75</v>
      </c>
      <c r="E7" s="1">
        <f>D7*11</f>
        <v>3154.25</v>
      </c>
      <c r="I7" s="1">
        <v>1147</v>
      </c>
      <c r="J7" s="425">
        <v>0.15</v>
      </c>
      <c r="K7" s="1">
        <f>I7*J7</f>
        <v>172.04999999999998</v>
      </c>
      <c r="L7" s="1">
        <f>K7*11</f>
        <v>1892.5499999999997</v>
      </c>
    </row>
    <row r="8" spans="2:12" ht="12.75">
      <c r="B8" s="1">
        <v>1248</v>
      </c>
      <c r="C8" s="425"/>
      <c r="D8" s="313">
        <f>C7*B8</f>
        <v>312</v>
      </c>
      <c r="E8" s="313">
        <f>D8</f>
        <v>312</v>
      </c>
      <c r="I8" s="1">
        <v>1248</v>
      </c>
      <c r="J8" s="425"/>
      <c r="K8" s="313">
        <f>J7*I8</f>
        <v>187.2</v>
      </c>
      <c r="L8" s="313">
        <f>K8</f>
        <v>187.2</v>
      </c>
    </row>
    <row r="9" spans="1:15" s="4" customFormat="1" ht="12.75">
      <c r="A9" s="4" t="s">
        <v>224</v>
      </c>
      <c r="E9" s="314">
        <f>E10+E11</f>
        <v>3466.25</v>
      </c>
      <c r="F9" s="315">
        <f>E9*36.92%</f>
        <v>1279.7395000000001</v>
      </c>
      <c r="G9" s="314">
        <f>E9+F9</f>
        <v>4745.9895</v>
      </c>
      <c r="H9" s="316">
        <v>4750</v>
      </c>
      <c r="L9" s="314">
        <f>L10+L11</f>
        <v>2079.7499999999995</v>
      </c>
      <c r="M9" s="315">
        <f>L9*36.92%</f>
        <v>767.8436999999999</v>
      </c>
      <c r="N9" s="314">
        <f>L9+M9</f>
        <v>2847.5936999999994</v>
      </c>
      <c r="O9" s="316">
        <v>2850</v>
      </c>
    </row>
    <row r="10" spans="2:12" ht="12.75">
      <c r="B10" s="1">
        <v>1147</v>
      </c>
      <c r="C10" s="425">
        <v>0.25</v>
      </c>
      <c r="D10" s="1">
        <f>B10*C10</f>
        <v>286.75</v>
      </c>
      <c r="E10" s="1">
        <f>D10*11</f>
        <v>3154.25</v>
      </c>
      <c r="I10" s="1">
        <v>1147</v>
      </c>
      <c r="J10" s="425">
        <v>0.15</v>
      </c>
      <c r="K10" s="1">
        <f>I10*J10</f>
        <v>172.04999999999998</v>
      </c>
      <c r="L10" s="1">
        <f>K10*11</f>
        <v>1892.5499999999997</v>
      </c>
    </row>
    <row r="11" spans="2:12" ht="12.75">
      <c r="B11" s="1">
        <v>1248</v>
      </c>
      <c r="C11" s="425"/>
      <c r="D11" s="313">
        <f>C10*B11</f>
        <v>312</v>
      </c>
      <c r="E11" s="313">
        <f>D11</f>
        <v>312</v>
      </c>
      <c r="I11" s="1">
        <v>1248</v>
      </c>
      <c r="J11" s="425"/>
      <c r="K11" s="313">
        <f>J10*I11</f>
        <v>187.2</v>
      </c>
      <c r="L11" s="313">
        <f>K11</f>
        <v>187.2</v>
      </c>
    </row>
    <row r="12" spans="1:15" s="317" customFormat="1" ht="18" customHeight="1">
      <c r="A12" s="317" t="s">
        <v>225</v>
      </c>
      <c r="G12" s="318">
        <f>SUM(G6:G11)</f>
        <v>9491.979</v>
      </c>
      <c r="H12" s="321">
        <f>SUM(H6:H11)</f>
        <v>9500</v>
      </c>
      <c r="N12" s="318">
        <f>SUM(N6:N11)</f>
        <v>5695.187399999999</v>
      </c>
      <c r="O12" s="321">
        <f>SUM(O6:O11)</f>
        <v>5700</v>
      </c>
    </row>
    <row r="13" spans="1:15" s="317" customFormat="1" ht="23.25" customHeight="1">
      <c r="A13" s="317" t="s">
        <v>226</v>
      </c>
      <c r="H13" s="322">
        <v>2500</v>
      </c>
      <c r="O13" s="322">
        <v>2600</v>
      </c>
    </row>
    <row r="15" spans="1:15" ht="15.75">
      <c r="A15" s="319" t="s">
        <v>227</v>
      </c>
      <c r="B15" s="319"/>
      <c r="C15" s="319"/>
      <c r="D15" s="319"/>
      <c r="E15" s="319"/>
      <c r="F15" s="319"/>
      <c r="G15" s="319"/>
      <c r="H15" s="320">
        <f>H23+H24</f>
        <v>12000</v>
      </c>
      <c r="I15" s="319"/>
      <c r="J15" s="319"/>
      <c r="K15" s="319"/>
      <c r="L15" s="319"/>
      <c r="M15" s="319"/>
      <c r="N15" s="319"/>
      <c r="O15" s="320">
        <f>O23+O24</f>
        <v>8200</v>
      </c>
    </row>
    <row r="17" spans="1:15" ht="12.75">
      <c r="A17" s="4" t="s">
        <v>217</v>
      </c>
      <c r="B17" s="4"/>
      <c r="C17" s="4"/>
      <c r="D17" s="4"/>
      <c r="E17" s="314">
        <f>E18+E19</f>
        <v>3466.25</v>
      </c>
      <c r="F17" s="315">
        <f>E17*36.92%</f>
        <v>1279.7395000000001</v>
      </c>
      <c r="G17" s="314">
        <f>E17+F17</f>
        <v>4745.9895</v>
      </c>
      <c r="H17" s="316">
        <v>4750</v>
      </c>
      <c r="I17" s="4"/>
      <c r="J17" s="4"/>
      <c r="K17" s="4"/>
      <c r="L17" s="314">
        <f>L18+L19</f>
        <v>2079.7499999999995</v>
      </c>
      <c r="M17" s="315">
        <f>L17*36.92%</f>
        <v>767.8436999999999</v>
      </c>
      <c r="N17" s="314">
        <f>L17+M17</f>
        <v>2847.5936999999994</v>
      </c>
      <c r="O17" s="316">
        <v>2850</v>
      </c>
    </row>
    <row r="18" spans="2:12" ht="12.75">
      <c r="B18" s="1">
        <v>1147</v>
      </c>
      <c r="C18" s="425">
        <v>0.25</v>
      </c>
      <c r="D18" s="1">
        <f>B18*C18</f>
        <v>286.75</v>
      </c>
      <c r="E18" s="1">
        <f>D18*11</f>
        <v>3154.25</v>
      </c>
      <c r="I18" s="1">
        <v>1147</v>
      </c>
      <c r="J18" s="425">
        <v>0.15</v>
      </c>
      <c r="K18" s="1">
        <f>I18*J18</f>
        <v>172.04999999999998</v>
      </c>
      <c r="L18" s="1">
        <f>K18*11</f>
        <v>1892.5499999999997</v>
      </c>
    </row>
    <row r="19" spans="2:12" ht="12.75">
      <c r="B19" s="1">
        <v>1248</v>
      </c>
      <c r="C19" s="425"/>
      <c r="D19" s="313">
        <f>C18*B19</f>
        <v>312</v>
      </c>
      <c r="E19" s="313">
        <f>D19</f>
        <v>312</v>
      </c>
      <c r="I19" s="1">
        <v>1248</v>
      </c>
      <c r="J19" s="425"/>
      <c r="K19" s="313">
        <f>J18*I19</f>
        <v>187.2</v>
      </c>
      <c r="L19" s="313">
        <f>K19</f>
        <v>187.2</v>
      </c>
    </row>
    <row r="20" spans="1:15" ht="12.75">
      <c r="A20" s="4" t="s">
        <v>224</v>
      </c>
      <c r="B20" s="4"/>
      <c r="C20" s="4"/>
      <c r="D20" s="4"/>
      <c r="E20" s="314">
        <f>E21+E22</f>
        <v>3466.25</v>
      </c>
      <c r="F20" s="315">
        <f>E20*36.92%</f>
        <v>1279.7395000000001</v>
      </c>
      <c r="G20" s="314">
        <f>E20+F20</f>
        <v>4745.9895</v>
      </c>
      <c r="H20" s="316">
        <v>4750</v>
      </c>
      <c r="I20" s="4"/>
      <c r="J20" s="4"/>
      <c r="K20" s="4"/>
      <c r="L20" s="314">
        <f>L21+L22</f>
        <v>2079.7499999999995</v>
      </c>
      <c r="M20" s="315">
        <f>L20*36.92%</f>
        <v>767.8436999999999</v>
      </c>
      <c r="N20" s="314">
        <f>L20+M20</f>
        <v>2847.5936999999994</v>
      </c>
      <c r="O20" s="316">
        <v>2850</v>
      </c>
    </row>
    <row r="21" spans="2:12" ht="12.75">
      <c r="B21" s="1">
        <v>1147</v>
      </c>
      <c r="C21" s="425">
        <v>0.25</v>
      </c>
      <c r="D21" s="1">
        <f>B21*C21</f>
        <v>286.75</v>
      </c>
      <c r="E21" s="1">
        <f>D21*11</f>
        <v>3154.25</v>
      </c>
      <c r="I21" s="1">
        <v>1147</v>
      </c>
      <c r="J21" s="425">
        <v>0.15</v>
      </c>
      <c r="K21" s="1">
        <f>I21*J21</f>
        <v>172.04999999999998</v>
      </c>
      <c r="L21" s="1">
        <f>K21*11</f>
        <v>1892.5499999999997</v>
      </c>
    </row>
    <row r="22" spans="2:12" ht="12.75">
      <c r="B22" s="1">
        <v>1248</v>
      </c>
      <c r="C22" s="425"/>
      <c r="D22" s="313">
        <f>C21*B22</f>
        <v>312</v>
      </c>
      <c r="E22" s="313">
        <f>D22</f>
        <v>312</v>
      </c>
      <c r="I22" s="1">
        <v>1248</v>
      </c>
      <c r="J22" s="425"/>
      <c r="K22" s="313">
        <f>J21*I22</f>
        <v>187.2</v>
      </c>
      <c r="L22" s="313">
        <f>K22</f>
        <v>187.2</v>
      </c>
    </row>
    <row r="23" spans="1:15" ht="14.25">
      <c r="A23" s="317" t="s">
        <v>225</v>
      </c>
      <c r="B23" s="317"/>
      <c r="C23" s="317"/>
      <c r="D23" s="317"/>
      <c r="E23" s="317"/>
      <c r="F23" s="317"/>
      <c r="G23" s="318">
        <f>SUM(G17:G22)</f>
        <v>9491.979</v>
      </c>
      <c r="H23" s="321">
        <f>SUM(H17:H22)</f>
        <v>9500</v>
      </c>
      <c r="I23" s="317"/>
      <c r="J23" s="317"/>
      <c r="K23" s="317"/>
      <c r="L23" s="317"/>
      <c r="M23" s="317"/>
      <c r="N23" s="318">
        <f>SUM(N17:N22)</f>
        <v>5695.187399999999</v>
      </c>
      <c r="O23" s="321">
        <f>SUM(O17:O22)</f>
        <v>5700</v>
      </c>
    </row>
    <row r="24" spans="1:15" ht="14.25">
      <c r="A24" s="317" t="s">
        <v>226</v>
      </c>
      <c r="B24" s="317"/>
      <c r="C24" s="317"/>
      <c r="D24" s="317"/>
      <c r="E24" s="317"/>
      <c r="F24" s="317"/>
      <c r="G24" s="317"/>
      <c r="H24" s="322">
        <v>2500</v>
      </c>
      <c r="I24" s="317"/>
      <c r="J24" s="317"/>
      <c r="K24" s="317"/>
      <c r="L24" s="317"/>
      <c r="M24" s="317"/>
      <c r="N24" s="317"/>
      <c r="O24" s="322">
        <v>2500</v>
      </c>
    </row>
    <row r="26" spans="7:15" s="74" customFormat="1" ht="18.75" customHeight="1">
      <c r="G26" s="426">
        <f>H4+H15</f>
        <v>24000</v>
      </c>
      <c r="H26" s="426"/>
      <c r="N26" s="426">
        <f>O4+O15</f>
        <v>16500</v>
      </c>
      <c r="O26" s="427"/>
    </row>
    <row r="27" spans="7:15" ht="18.75" customHeight="1">
      <c r="G27" s="428">
        <f>H4+H23</f>
        <v>21500</v>
      </c>
      <c r="H27" s="429"/>
      <c r="I27" s="310"/>
      <c r="J27" s="310"/>
      <c r="K27" s="310"/>
      <c r="L27" s="310"/>
      <c r="M27" s="310"/>
      <c r="N27" s="428">
        <f>O4+O23</f>
        <v>14000</v>
      </c>
      <c r="O27" s="429"/>
    </row>
  </sheetData>
  <sheetProtection/>
  <mergeCells count="12">
    <mergeCell ref="C7:C8"/>
    <mergeCell ref="C10:C11"/>
    <mergeCell ref="J7:J8"/>
    <mergeCell ref="J10:J11"/>
    <mergeCell ref="C18:C19"/>
    <mergeCell ref="J18:J19"/>
    <mergeCell ref="C21:C22"/>
    <mergeCell ref="J21:J22"/>
    <mergeCell ref="G26:H26"/>
    <mergeCell ref="N26:O26"/>
    <mergeCell ref="G27:H27"/>
    <mergeCell ref="N27:O2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F15" sqref="F15"/>
    </sheetView>
  </sheetViews>
  <sheetFormatPr defaultColWidth="9.00390625" defaultRowHeight="12.75"/>
  <cols>
    <col min="1" max="1" width="6.125" style="1" customWidth="1"/>
    <col min="2" max="2" width="48.875" style="1" customWidth="1"/>
    <col min="3" max="3" width="10.625" style="1" bestFit="1" customWidth="1"/>
    <col min="4" max="4" width="13.625" style="1" customWidth="1"/>
    <col min="5" max="6" width="10.75390625" style="1" customWidth="1"/>
    <col min="7" max="7" width="11.75390625" style="1" customWidth="1"/>
    <col min="8" max="8" width="11.00390625" style="1" customWidth="1"/>
    <col min="9" max="16384" width="9.125" style="1" customWidth="1"/>
  </cols>
  <sheetData>
    <row r="1" spans="1:8" ht="25.5">
      <c r="A1" s="80" t="s">
        <v>84</v>
      </c>
      <c r="E1" s="434" t="s">
        <v>142</v>
      </c>
      <c r="F1" s="435"/>
      <c r="G1" s="432" t="s">
        <v>143</v>
      </c>
      <c r="H1" s="433"/>
    </row>
    <row r="2" spans="5:8" ht="39.75" customHeight="1">
      <c r="E2" s="90" t="s">
        <v>149</v>
      </c>
      <c r="F2" s="46" t="s">
        <v>141</v>
      </c>
      <c r="G2" s="90" t="s">
        <v>149</v>
      </c>
      <c r="H2" s="46" t="s">
        <v>141</v>
      </c>
    </row>
    <row r="3" spans="1:8" s="39" customFormat="1" ht="18.75">
      <c r="A3" s="38" t="s">
        <v>85</v>
      </c>
      <c r="B3" s="430" t="s">
        <v>83</v>
      </c>
      <c r="C3" s="430"/>
      <c r="D3" s="83"/>
      <c r="E3" s="209"/>
      <c r="F3" s="210"/>
      <c r="G3" s="209"/>
      <c r="H3" s="219"/>
    </row>
    <row r="4" spans="1:9" s="2" customFormat="1" ht="14.25" customHeight="1">
      <c r="A4" s="6" t="s">
        <v>74</v>
      </c>
      <c r="B4" s="2" t="s">
        <v>95</v>
      </c>
      <c r="C4" s="7">
        <f>C5+C6+C7+C8+C9+C10+C11+C12</f>
        <v>587247</v>
      </c>
      <c r="D4" s="7"/>
      <c r="E4" s="211">
        <f>C4</f>
        <v>587247</v>
      </c>
      <c r="F4" s="212"/>
      <c r="G4" s="211">
        <f>G5+G6+G7+G8+G9</f>
        <v>447273</v>
      </c>
      <c r="H4" s="212">
        <f>H5+H10+H11+H12</f>
        <v>139974</v>
      </c>
      <c r="I4" s="7"/>
    </row>
    <row r="5" spans="2:8" ht="12.75">
      <c r="B5" s="3" t="s">
        <v>86</v>
      </c>
      <c r="C5" s="79">
        <v>284160</v>
      </c>
      <c r="E5" s="42"/>
      <c r="F5" s="213"/>
      <c r="G5" s="220">
        <f>C5/15*11</f>
        <v>208384</v>
      </c>
      <c r="H5" s="221">
        <f>C5-G5</f>
        <v>75776</v>
      </c>
    </row>
    <row r="6" spans="2:8" ht="12.75">
      <c r="B6" s="3" t="s">
        <v>87</v>
      </c>
      <c r="C6" s="79">
        <v>75776</v>
      </c>
      <c r="E6" s="42"/>
      <c r="F6" s="213"/>
      <c r="G6" s="220">
        <f>C6</f>
        <v>75776</v>
      </c>
      <c r="H6" s="213"/>
    </row>
    <row r="7" spans="2:8" ht="12.75">
      <c r="B7" s="3" t="s">
        <v>88</v>
      </c>
      <c r="C7" s="79">
        <v>42380</v>
      </c>
      <c r="E7" s="42"/>
      <c r="F7" s="213"/>
      <c r="G7" s="220">
        <f>C7</f>
        <v>42380</v>
      </c>
      <c r="H7" s="213"/>
    </row>
    <row r="8" spans="2:8" ht="12.75">
      <c r="B8" s="3" t="s">
        <v>89</v>
      </c>
      <c r="C8" s="79">
        <v>75776</v>
      </c>
      <c r="E8" s="42"/>
      <c r="F8" s="213"/>
      <c r="G8" s="220">
        <f>C8</f>
        <v>75776</v>
      </c>
      <c r="H8" s="213"/>
    </row>
    <row r="9" spans="2:8" ht="12.75">
      <c r="B9" s="3" t="s">
        <v>90</v>
      </c>
      <c r="C9" s="79">
        <v>44957</v>
      </c>
      <c r="E9" s="42"/>
      <c r="F9" s="213"/>
      <c r="G9" s="220">
        <f>C9</f>
        <v>44957</v>
      </c>
      <c r="H9" s="213"/>
    </row>
    <row r="10" spans="2:8" ht="12.75">
      <c r="B10" s="14" t="s">
        <v>91</v>
      </c>
      <c r="C10" s="79">
        <v>22858</v>
      </c>
      <c r="E10" s="42"/>
      <c r="F10" s="213"/>
      <c r="G10" s="220"/>
      <c r="H10" s="221">
        <f>C10</f>
        <v>22858</v>
      </c>
    </row>
    <row r="11" spans="2:8" ht="12.75">
      <c r="B11" s="3" t="s">
        <v>92</v>
      </c>
      <c r="C11" s="79">
        <v>21190</v>
      </c>
      <c r="E11" s="42"/>
      <c r="F11" s="213"/>
      <c r="G11" s="220"/>
      <c r="H11" s="221">
        <f>C11</f>
        <v>21190</v>
      </c>
    </row>
    <row r="12" spans="2:8" ht="12.75">
      <c r="B12" s="3" t="s">
        <v>93</v>
      </c>
      <c r="C12" s="79">
        <v>20150</v>
      </c>
      <c r="E12" s="42"/>
      <c r="F12" s="213"/>
      <c r="G12" s="220"/>
      <c r="H12" s="221">
        <f>C12</f>
        <v>20150</v>
      </c>
    </row>
    <row r="13" spans="1:8" s="4" customFormat="1" ht="12.75">
      <c r="A13" s="6" t="s">
        <v>75</v>
      </c>
      <c r="B13" s="4" t="s">
        <v>94</v>
      </c>
      <c r="C13" s="7">
        <f>C14+C15+C16+C17+C18+C19+C20</f>
        <v>87176</v>
      </c>
      <c r="D13" s="7"/>
      <c r="E13" s="211"/>
      <c r="F13" s="212">
        <f>C13</f>
        <v>87176</v>
      </c>
      <c r="G13" s="211"/>
      <c r="H13" s="212">
        <f>C13</f>
        <v>87176</v>
      </c>
    </row>
    <row r="14" spans="2:8" ht="12.75">
      <c r="B14" s="3" t="s">
        <v>96</v>
      </c>
      <c r="C14" s="37">
        <v>28374</v>
      </c>
      <c r="E14" s="42"/>
      <c r="F14" s="213"/>
      <c r="G14" s="42"/>
      <c r="H14" s="213"/>
    </row>
    <row r="15" spans="2:8" ht="12.75">
      <c r="B15" s="3" t="s">
        <v>97</v>
      </c>
      <c r="C15" s="37">
        <v>22691</v>
      </c>
      <c r="E15" s="42"/>
      <c r="F15" s="213"/>
      <c r="G15" s="42"/>
      <c r="H15" s="213"/>
    </row>
    <row r="16" spans="2:8" ht="12.75">
      <c r="B16" s="3" t="s">
        <v>98</v>
      </c>
      <c r="C16" s="37">
        <v>14917</v>
      </c>
      <c r="E16" s="42"/>
      <c r="F16" s="213"/>
      <c r="G16" s="42"/>
      <c r="H16" s="213"/>
    </row>
    <row r="17" spans="2:8" ht="12.75">
      <c r="B17" s="3" t="s">
        <v>99</v>
      </c>
      <c r="C17" s="37">
        <v>2977</v>
      </c>
      <c r="E17" s="42"/>
      <c r="F17" s="213"/>
      <c r="G17" s="42"/>
      <c r="H17" s="213"/>
    </row>
    <row r="18" spans="2:8" ht="12.75">
      <c r="B18" s="3" t="s">
        <v>100</v>
      </c>
      <c r="C18" s="37">
        <v>2689</v>
      </c>
      <c r="E18" s="42"/>
      <c r="F18" s="213"/>
      <c r="G18" s="42"/>
      <c r="H18" s="213"/>
    </row>
    <row r="19" spans="2:8" ht="12.75">
      <c r="B19" s="3" t="s">
        <v>101</v>
      </c>
      <c r="C19" s="37">
        <v>2689</v>
      </c>
      <c r="E19" s="42"/>
      <c r="F19" s="213"/>
      <c r="G19" s="42"/>
      <c r="H19" s="213"/>
    </row>
    <row r="20" spans="2:8" ht="12.75">
      <c r="B20" s="3" t="s">
        <v>102</v>
      </c>
      <c r="C20" s="37">
        <v>12839</v>
      </c>
      <c r="E20" s="42"/>
      <c r="F20" s="213"/>
      <c r="G20" s="42"/>
      <c r="H20" s="213"/>
    </row>
    <row r="21" spans="2:10" s="39" customFormat="1" ht="17.25" customHeight="1">
      <c r="B21" s="39" t="s">
        <v>122</v>
      </c>
      <c r="C21" s="81">
        <f>C4+C13</f>
        <v>674423</v>
      </c>
      <c r="D21" s="102"/>
      <c r="E21" s="214"/>
      <c r="F21" s="215"/>
      <c r="G21" s="222">
        <f>G4</f>
        <v>447273</v>
      </c>
      <c r="H21" s="223">
        <f>H4+H13</f>
        <v>227150</v>
      </c>
      <c r="J21" s="39">
        <f>G21/12</f>
        <v>37272.75</v>
      </c>
    </row>
    <row r="22" spans="2:8" s="39" customFormat="1" ht="17.25" customHeight="1">
      <c r="B22" s="39" t="s">
        <v>123</v>
      </c>
      <c r="C22" s="81">
        <f>C21*11%</f>
        <v>74186.53</v>
      </c>
      <c r="D22" s="102"/>
      <c r="E22" s="214">
        <f>E4*11%</f>
        <v>64597.17</v>
      </c>
      <c r="F22" s="215">
        <f>F13*11%</f>
        <v>9589.36</v>
      </c>
      <c r="G22" s="224"/>
      <c r="H22" s="223">
        <f>C22</f>
        <v>74186.53</v>
      </c>
    </row>
    <row r="23" spans="2:8" s="39" customFormat="1" ht="17.25" customHeight="1">
      <c r="B23" s="39" t="s">
        <v>115</v>
      </c>
      <c r="C23" s="81">
        <f>C21+C22</f>
        <v>748609.53</v>
      </c>
      <c r="D23" s="84">
        <v>750000</v>
      </c>
      <c r="E23" s="216">
        <f>E4+E22</f>
        <v>651844.17</v>
      </c>
      <c r="F23" s="217">
        <f>F13+F22</f>
        <v>96765.36</v>
      </c>
      <c r="G23" s="216">
        <f>G21</f>
        <v>447273</v>
      </c>
      <c r="H23" s="217">
        <f>H21+H22</f>
        <v>301336.53</v>
      </c>
    </row>
    <row r="24" spans="1:8" s="4" customFormat="1" ht="12.75">
      <c r="A24" s="6" t="s">
        <v>76</v>
      </c>
      <c r="B24" s="4" t="s">
        <v>103</v>
      </c>
      <c r="C24" s="7">
        <v>15000</v>
      </c>
      <c r="E24" s="211">
        <f>C24</f>
        <v>15000</v>
      </c>
      <c r="F24" s="218"/>
      <c r="G24" s="211">
        <f>C24</f>
        <v>15000</v>
      </c>
      <c r="H24" s="218"/>
    </row>
    <row r="25" spans="1:8" s="4" customFormat="1" ht="13.5" thickBot="1">
      <c r="A25" s="103" t="s">
        <v>77</v>
      </c>
      <c r="B25" s="4" t="s">
        <v>124</v>
      </c>
      <c r="C25" s="7">
        <v>150000</v>
      </c>
      <c r="D25" s="104">
        <f>C25*75%</f>
        <v>112500</v>
      </c>
      <c r="E25" s="225"/>
      <c r="F25" s="226">
        <f>C25</f>
        <v>150000</v>
      </c>
      <c r="G25" s="227"/>
      <c r="H25" s="228">
        <f>C25</f>
        <v>150000</v>
      </c>
    </row>
    <row r="26" spans="1:8" s="74" customFormat="1" ht="24" customHeight="1" thickBot="1">
      <c r="A26" s="427" t="s">
        <v>104</v>
      </c>
      <c r="B26" s="427"/>
      <c r="C26" s="82">
        <f>D23+C24+C25</f>
        <v>915000</v>
      </c>
      <c r="D26" s="105">
        <v>160000</v>
      </c>
      <c r="E26" s="229">
        <f>E23+E24</f>
        <v>666844.17</v>
      </c>
      <c r="F26" s="230">
        <f>F23+F25</f>
        <v>246765.36</v>
      </c>
      <c r="G26" s="231">
        <f>G23+G24+G25</f>
        <v>462273</v>
      </c>
      <c r="H26" s="232">
        <f>H23+H24+H25</f>
        <v>451336.53</v>
      </c>
    </row>
    <row r="27" spans="1:3" ht="18.75">
      <c r="A27" s="38" t="s">
        <v>105</v>
      </c>
      <c r="B27" s="430" t="s">
        <v>106</v>
      </c>
      <c r="C27" s="430"/>
    </row>
    <row r="28" spans="1:4" ht="12.75">
      <c r="A28" s="35" t="s">
        <v>78</v>
      </c>
      <c r="B28" s="1" t="s">
        <v>107</v>
      </c>
      <c r="C28" s="79">
        <v>13400</v>
      </c>
      <c r="D28" s="1" t="s">
        <v>112</v>
      </c>
    </row>
    <row r="29" spans="1:4" ht="12.75">
      <c r="A29" s="35" t="s">
        <v>79</v>
      </c>
      <c r="B29" s="1" t="s">
        <v>108</v>
      </c>
      <c r="C29" s="79">
        <v>30000</v>
      </c>
      <c r="D29" s="1" t="s">
        <v>109</v>
      </c>
    </row>
    <row r="30" spans="1:4" ht="12.75">
      <c r="A30" s="35" t="s">
        <v>80</v>
      </c>
      <c r="B30" s="1" t="s">
        <v>110</v>
      </c>
      <c r="C30" s="79">
        <v>99000</v>
      </c>
      <c r="D30" s="1" t="s">
        <v>109</v>
      </c>
    </row>
    <row r="31" spans="1:4" ht="12.75">
      <c r="A31" s="35" t="s">
        <v>81</v>
      </c>
      <c r="B31" s="1" t="s">
        <v>111</v>
      </c>
      <c r="C31" s="79">
        <v>60000</v>
      </c>
      <c r="D31" s="1" t="s">
        <v>112</v>
      </c>
    </row>
    <row r="32" spans="1:4" ht="12.75">
      <c r="A32" s="35" t="s">
        <v>82</v>
      </c>
      <c r="B32" s="1" t="s">
        <v>113</v>
      </c>
      <c r="C32" s="79">
        <v>39000</v>
      </c>
      <c r="D32" s="1" t="s">
        <v>112</v>
      </c>
    </row>
    <row r="33" spans="2:3" s="13" customFormat="1" ht="18.75" customHeight="1">
      <c r="B33" s="13" t="s">
        <v>114</v>
      </c>
      <c r="C33" s="85">
        <f>C28+C29+C30+C31+C32</f>
        <v>241400</v>
      </c>
    </row>
    <row r="34" spans="1:6" s="74" customFormat="1" ht="24" customHeight="1">
      <c r="A34" s="427" t="s">
        <v>116</v>
      </c>
      <c r="B34" s="427"/>
      <c r="C34" s="431">
        <f>C26+C33</f>
        <v>1156400</v>
      </c>
      <c r="D34" s="431"/>
      <c r="E34" s="82"/>
      <c r="F34" s="82"/>
    </row>
    <row r="35" ht="12.75">
      <c r="A35" s="35"/>
    </row>
  </sheetData>
  <sheetProtection/>
  <mergeCells count="7">
    <mergeCell ref="B27:C27"/>
    <mergeCell ref="A34:B34"/>
    <mergeCell ref="C34:D34"/>
    <mergeCell ref="G1:H1"/>
    <mergeCell ref="E1:F1"/>
    <mergeCell ref="B3:C3"/>
    <mergeCell ref="A26:B26"/>
  </mergeCells>
  <printOptions/>
  <pageMargins left="0.98425196850393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R113"/>
  <sheetViews>
    <sheetView zoomScale="75" zoomScaleNormal="75" zoomScaleSheetLayoutView="75" zoomScalePageLayoutView="0" workbookViewId="0" topLeftCell="A1">
      <pane xSplit="1" ySplit="3" topLeftCell="B88" activePane="bottomRight" state="frozen"/>
      <selection pane="topLeft" activeCell="A1" sqref="A1"/>
      <selection pane="topRight" activeCell="B1" sqref="B1"/>
      <selection pane="bottomLeft" activeCell="A4" sqref="A4"/>
      <selection pane="bottomRight" activeCell="I100" sqref="I100"/>
    </sheetView>
  </sheetViews>
  <sheetFormatPr defaultColWidth="9.00390625" defaultRowHeight="12.75"/>
  <cols>
    <col min="1" max="1" width="18.125" style="1" customWidth="1"/>
    <col min="2" max="2" width="10.75390625" style="1" customWidth="1"/>
    <col min="3" max="3" width="11.875" style="1" customWidth="1"/>
    <col min="4" max="4" width="13.00390625" style="1" customWidth="1"/>
    <col min="5" max="5" width="10.00390625" style="1" customWidth="1"/>
    <col min="6" max="6" width="9.25390625" style="1" customWidth="1"/>
    <col min="7" max="7" width="9.75390625" style="1" customWidth="1"/>
    <col min="8" max="8" width="10.25390625" style="1" customWidth="1"/>
    <col min="9" max="9" width="10.625" style="1" customWidth="1"/>
    <col min="10" max="10" width="10.75390625" style="51" customWidth="1"/>
    <col min="11" max="11" width="7.75390625" style="51" customWidth="1"/>
    <col min="12" max="12" width="8.875" style="101" customWidth="1"/>
    <col min="13" max="13" width="7.375" style="123" customWidth="1"/>
    <col min="14" max="14" width="8.00390625" style="1" customWidth="1"/>
    <col min="15" max="15" width="9.375" style="1" customWidth="1"/>
    <col min="16" max="16" width="8.875" style="1" customWidth="1"/>
    <col min="17" max="17" width="9.625" style="113" customWidth="1"/>
    <col min="18" max="18" width="9.125" style="121" customWidth="1"/>
    <col min="19" max="16384" width="9.125" style="1" customWidth="1"/>
  </cols>
  <sheetData>
    <row r="1" spans="1:18" s="77" customFormat="1" ht="47.25" customHeight="1" thickBot="1">
      <c r="A1" s="476" t="s">
        <v>61</v>
      </c>
      <c r="B1" s="476"/>
      <c r="C1" s="476"/>
      <c r="D1" s="476"/>
      <c r="E1" s="476"/>
      <c r="F1" s="476"/>
      <c r="G1" s="476"/>
      <c r="H1" s="476"/>
      <c r="I1" s="476"/>
      <c r="J1" s="477"/>
      <c r="K1" s="477"/>
      <c r="L1" s="477"/>
      <c r="M1" s="477"/>
      <c r="N1" s="477"/>
      <c r="O1" s="477"/>
      <c r="P1" s="477"/>
      <c r="Q1" s="477"/>
      <c r="R1" s="114" t="s">
        <v>19</v>
      </c>
    </row>
    <row r="2" spans="1:18" s="13" customFormat="1" ht="16.5" customHeight="1">
      <c r="A2" s="471"/>
      <c r="B2" s="473" t="s">
        <v>25</v>
      </c>
      <c r="C2" s="434" t="s">
        <v>36</v>
      </c>
      <c r="D2" s="479" t="s">
        <v>46</v>
      </c>
      <c r="E2" s="473"/>
      <c r="F2" s="473"/>
      <c r="G2" s="473"/>
      <c r="H2" s="473"/>
      <c r="I2" s="480"/>
      <c r="J2" s="460" t="s">
        <v>37</v>
      </c>
      <c r="K2" s="461"/>
      <c r="L2" s="469" t="s">
        <v>121</v>
      </c>
      <c r="M2" s="434" t="s">
        <v>22</v>
      </c>
      <c r="N2" s="483"/>
      <c r="O2" s="483"/>
      <c r="P2" s="483"/>
      <c r="Q2" s="435"/>
      <c r="R2" s="481" t="s">
        <v>125</v>
      </c>
    </row>
    <row r="3" spans="1:18" s="13" customFormat="1" ht="42" customHeight="1" thickBot="1">
      <c r="A3" s="472"/>
      <c r="B3" s="474"/>
      <c r="C3" s="478"/>
      <c r="D3" s="47" t="s">
        <v>50</v>
      </c>
      <c r="E3" s="47" t="s">
        <v>128</v>
      </c>
      <c r="F3" s="47" t="s">
        <v>129</v>
      </c>
      <c r="G3" s="47" t="s">
        <v>130</v>
      </c>
      <c r="H3" s="47" t="s">
        <v>131</v>
      </c>
      <c r="I3" s="179" t="s">
        <v>63</v>
      </c>
      <c r="J3" s="78" t="s">
        <v>19</v>
      </c>
      <c r="K3" s="146" t="s">
        <v>72</v>
      </c>
      <c r="L3" s="470"/>
      <c r="M3" s="183" t="s">
        <v>126</v>
      </c>
      <c r="N3" s="284" t="s">
        <v>73</v>
      </c>
      <c r="O3" s="283" t="s">
        <v>153</v>
      </c>
      <c r="P3" s="184" t="s">
        <v>152</v>
      </c>
      <c r="Q3" s="285" t="s">
        <v>127</v>
      </c>
      <c r="R3" s="482"/>
    </row>
    <row r="4" spans="1:18" s="4" customFormat="1" ht="21.75" customHeight="1" thickBot="1">
      <c r="A4" s="141" t="s">
        <v>5</v>
      </c>
      <c r="B4" s="203">
        <v>2496.7</v>
      </c>
      <c r="C4" s="142" t="e">
        <f>C5+C6</f>
        <v>#REF!</v>
      </c>
      <c r="D4" s="143" t="e">
        <f aca="true" t="shared" si="0" ref="D4:I4">D5+D6</f>
        <v>#REF!</v>
      </c>
      <c r="E4" s="143">
        <f t="shared" si="0"/>
        <v>0</v>
      </c>
      <c r="F4" s="143">
        <f t="shared" si="0"/>
        <v>0</v>
      </c>
      <c r="G4" s="143">
        <f t="shared" si="0"/>
        <v>0</v>
      </c>
      <c r="H4" s="143" t="e">
        <f t="shared" si="0"/>
        <v>#REF!</v>
      </c>
      <c r="I4" s="189" t="e">
        <f t="shared" si="0"/>
        <v>#REF!</v>
      </c>
      <c r="J4" s="144" t="e">
        <f>B4-C4</f>
        <v>#REF!</v>
      </c>
      <c r="K4" s="145" t="e">
        <f>C4/B4%</f>
        <v>#REF!</v>
      </c>
      <c r="L4" s="124"/>
      <c r="M4" s="148">
        <v>195.5</v>
      </c>
      <c r="N4" s="63">
        <v>1500</v>
      </c>
      <c r="O4" s="54">
        <v>1155.5</v>
      </c>
      <c r="P4" s="62">
        <v>405.2</v>
      </c>
      <c r="Q4" s="55"/>
      <c r="R4" s="117" t="e">
        <f>J4+N4+L4+O4+Q4+M4+P4</f>
        <v>#REF!</v>
      </c>
    </row>
    <row r="5" spans="1:18" s="3" customFormat="1" ht="18.75" customHeight="1">
      <c r="A5" s="24" t="s">
        <v>62</v>
      </c>
      <c r="B5" s="185"/>
      <c r="C5" s="25" t="e">
        <f>#REF!</f>
        <v>#REF!</v>
      </c>
      <c r="D5" s="48" t="e">
        <f>#REF!+#REF!</f>
        <v>#REF!</v>
      </c>
      <c r="E5" s="48"/>
      <c r="F5" s="48"/>
      <c r="G5" s="48"/>
      <c r="H5" s="48" t="e">
        <f>#REF!</f>
        <v>#REF!</v>
      </c>
      <c r="I5" s="190" t="e">
        <f>#REF!+#REF!+#REF!</f>
        <v>#REF!</v>
      </c>
      <c r="J5" s="67"/>
      <c r="K5" s="87"/>
      <c r="L5" s="125"/>
      <c r="M5" s="147"/>
      <c r="N5" s="60"/>
      <c r="O5" s="26"/>
      <c r="P5" s="48"/>
      <c r="Q5" s="109"/>
      <c r="R5" s="118"/>
    </row>
    <row r="6" spans="1:18" s="3" customFormat="1" ht="18.75" customHeight="1" thickBot="1">
      <c r="A6" s="56" t="s">
        <v>39</v>
      </c>
      <c r="B6" s="204"/>
      <c r="C6" s="57" t="e">
        <f>#REF!</f>
        <v>#REF!</v>
      </c>
      <c r="D6" s="59" t="e">
        <f>#REF!+#REF!</f>
        <v>#REF!</v>
      </c>
      <c r="E6" s="59"/>
      <c r="F6" s="59"/>
      <c r="G6" s="59"/>
      <c r="H6" s="59"/>
      <c r="I6" s="191" t="e">
        <f>#REF!+#REF!+#REF!+#REF!</f>
        <v>#REF!</v>
      </c>
      <c r="J6" s="69"/>
      <c r="K6" s="89"/>
      <c r="L6" s="126"/>
      <c r="M6" s="149"/>
      <c r="N6" s="64"/>
      <c r="O6" s="58"/>
      <c r="P6" s="59"/>
      <c r="Q6" s="110"/>
      <c r="R6" s="119"/>
    </row>
    <row r="7" spans="1:18" s="4" customFormat="1" ht="21.75" customHeight="1" thickBot="1">
      <c r="A7" s="52" t="s">
        <v>6</v>
      </c>
      <c r="B7" s="205">
        <v>52224.4</v>
      </c>
      <c r="C7" s="53" t="e">
        <f>C8+C9+C10+C11+C12+C13+L7</f>
        <v>#REF!</v>
      </c>
      <c r="D7" s="54" t="e">
        <f aca="true" t="shared" si="1" ref="D7:I7">D8+D9+D10+D11+D12+D13</f>
        <v>#REF!</v>
      </c>
      <c r="E7" s="54" t="e">
        <f t="shared" si="1"/>
        <v>#REF!</v>
      </c>
      <c r="F7" s="54" t="e">
        <f t="shared" si="1"/>
        <v>#REF!</v>
      </c>
      <c r="G7" s="54" t="e">
        <f t="shared" si="1"/>
        <v>#REF!</v>
      </c>
      <c r="H7" s="54" t="e">
        <f t="shared" si="1"/>
        <v>#REF!</v>
      </c>
      <c r="I7" s="178" t="e">
        <f t="shared" si="1"/>
        <v>#REF!</v>
      </c>
      <c r="J7" s="68" t="e">
        <f>B7-C7</f>
        <v>#REF!</v>
      </c>
      <c r="K7" s="91" t="e">
        <f>C7/B7%</f>
        <v>#REF!</v>
      </c>
      <c r="L7" s="124" t="e">
        <f>L8+L9+L10+L11+L12+L13</f>
        <v>#REF!</v>
      </c>
      <c r="M7" s="148"/>
      <c r="N7" s="63"/>
      <c r="O7" s="54"/>
      <c r="P7" s="62"/>
      <c r="Q7" s="55"/>
      <c r="R7" s="117" t="e">
        <f>J7</f>
        <v>#REF!</v>
      </c>
    </row>
    <row r="8" spans="1:18" s="3" customFormat="1" ht="18.75" customHeight="1">
      <c r="A8" s="24" t="s">
        <v>7</v>
      </c>
      <c r="B8" s="185"/>
      <c r="C8" s="25" t="e">
        <f>#REF!</f>
        <v>#REF!</v>
      </c>
      <c r="D8" s="26" t="e">
        <f>#REF!+#REF!</f>
        <v>#REF!</v>
      </c>
      <c r="E8" s="26" t="e">
        <f>#REF!</f>
        <v>#REF!</v>
      </c>
      <c r="F8" s="26" t="e">
        <f>#REF!</f>
        <v>#REF!</v>
      </c>
      <c r="G8" s="26"/>
      <c r="H8" s="26" t="e">
        <f>#REF!</f>
        <v>#REF!</v>
      </c>
      <c r="I8" s="190" t="e">
        <f>#REF!+#REF!+#REF!+#REF!+#REF!</f>
        <v>#REF!</v>
      </c>
      <c r="J8" s="70"/>
      <c r="K8" s="92"/>
      <c r="L8" s="127" t="e">
        <f>#REF!/1000</f>
        <v>#REF!</v>
      </c>
      <c r="M8" s="150"/>
      <c r="N8" s="60"/>
      <c r="O8" s="26"/>
      <c r="P8" s="48"/>
      <c r="Q8" s="109"/>
      <c r="R8" s="118"/>
    </row>
    <row r="9" spans="1:18" s="3" customFormat="1" ht="18.75" customHeight="1">
      <c r="A9" s="23" t="s">
        <v>8</v>
      </c>
      <c r="B9" s="186"/>
      <c r="C9" s="21" t="e">
        <f>#REF!</f>
        <v>#REF!</v>
      </c>
      <c r="D9" s="18" t="e">
        <f>#REF!+#REF!</f>
        <v>#REF!</v>
      </c>
      <c r="E9" s="18" t="e">
        <f>#REF!</f>
        <v>#REF!</v>
      </c>
      <c r="F9" s="18" t="e">
        <f>#REF!</f>
        <v>#REF!</v>
      </c>
      <c r="G9" s="18"/>
      <c r="H9" s="18" t="e">
        <f>#REF!</f>
        <v>#REF!</v>
      </c>
      <c r="I9" s="192" t="e">
        <f>#REF!+#REF!+#REF!+#REF!+#REF!</f>
        <v>#REF!</v>
      </c>
      <c r="J9" s="66"/>
      <c r="K9" s="93"/>
      <c r="L9" s="128" t="e">
        <f>#REF!/1000</f>
        <v>#REF!</v>
      </c>
      <c r="M9" s="138"/>
      <c r="N9" s="33"/>
      <c r="O9" s="18"/>
      <c r="P9" s="49"/>
      <c r="Q9" s="111"/>
      <c r="R9" s="120"/>
    </row>
    <row r="10" spans="1:18" s="3" customFormat="1" ht="18.75" customHeight="1">
      <c r="A10" s="23" t="s">
        <v>47</v>
      </c>
      <c r="B10" s="186"/>
      <c r="C10" s="21" t="e">
        <f>#REF!</f>
        <v>#REF!</v>
      </c>
      <c r="D10" s="18" t="e">
        <f>#REF!+#REF!</f>
        <v>#REF!</v>
      </c>
      <c r="E10" s="18" t="e">
        <f>#REF!</f>
        <v>#REF!</v>
      </c>
      <c r="F10" s="18" t="e">
        <f>#REF!</f>
        <v>#REF!</v>
      </c>
      <c r="G10" s="18"/>
      <c r="H10" s="18" t="e">
        <f>#REF!</f>
        <v>#REF!</v>
      </c>
      <c r="I10" s="192" t="e">
        <f>#REF!+#REF!+#REF!</f>
        <v>#REF!</v>
      </c>
      <c r="J10" s="66"/>
      <c r="K10" s="93"/>
      <c r="L10" s="128" t="e">
        <f>#REF!/1000</f>
        <v>#REF!</v>
      </c>
      <c r="M10" s="138"/>
      <c r="N10" s="33"/>
      <c r="O10" s="18"/>
      <c r="P10" s="49"/>
      <c r="Q10" s="111"/>
      <c r="R10" s="120"/>
    </row>
    <row r="11" spans="1:18" s="3" customFormat="1" ht="18.75" customHeight="1">
      <c r="A11" s="23" t="s">
        <v>40</v>
      </c>
      <c r="B11" s="186"/>
      <c r="C11" s="21" t="e">
        <f>#REF!</f>
        <v>#REF!</v>
      </c>
      <c r="D11" s="18" t="e">
        <f>#REF!+#REF!</f>
        <v>#REF!</v>
      </c>
      <c r="E11" s="18"/>
      <c r="F11" s="18"/>
      <c r="G11" s="18"/>
      <c r="H11" s="18"/>
      <c r="I11" s="192" t="e">
        <f>#REF!+#REF!</f>
        <v>#REF!</v>
      </c>
      <c r="J11" s="66"/>
      <c r="K11" s="93"/>
      <c r="L11" s="128" t="e">
        <f>#REF!/1000</f>
        <v>#REF!</v>
      </c>
      <c r="M11" s="138"/>
      <c r="N11" s="33"/>
      <c r="O11" s="18"/>
      <c r="P11" s="49"/>
      <c r="Q11" s="111"/>
      <c r="R11" s="120"/>
    </row>
    <row r="12" spans="1:18" s="3" customFormat="1" ht="18.75" customHeight="1">
      <c r="A12" s="23" t="s">
        <v>41</v>
      </c>
      <c r="B12" s="186"/>
      <c r="C12" s="21" t="e">
        <f>#REF!</f>
        <v>#REF!</v>
      </c>
      <c r="D12" s="18" t="e">
        <f>#REF!+#REF!</f>
        <v>#REF!</v>
      </c>
      <c r="E12" s="18"/>
      <c r="F12" s="18"/>
      <c r="G12" s="18"/>
      <c r="H12" s="18"/>
      <c r="I12" s="192" t="e">
        <f>#REF!+#REF!+#REF!+#REF!</f>
        <v>#REF!</v>
      </c>
      <c r="J12" s="66"/>
      <c r="K12" s="93"/>
      <c r="L12" s="128" t="e">
        <f>#REF!/1000</f>
        <v>#REF!</v>
      </c>
      <c r="M12" s="138"/>
      <c r="N12" s="33"/>
      <c r="O12" s="18"/>
      <c r="P12" s="49"/>
      <c r="Q12" s="111"/>
      <c r="R12" s="120"/>
    </row>
    <row r="13" spans="1:18" s="3" customFormat="1" ht="18.75" customHeight="1" thickBot="1">
      <c r="A13" s="27" t="s">
        <v>57</v>
      </c>
      <c r="B13" s="206">
        <v>31.9</v>
      </c>
      <c r="C13" s="28" t="e">
        <f>#REF!</f>
        <v>#REF!</v>
      </c>
      <c r="D13" s="29"/>
      <c r="E13" s="29"/>
      <c r="F13" s="29"/>
      <c r="G13" s="29" t="e">
        <f>#REF!</f>
        <v>#REF!</v>
      </c>
      <c r="H13" s="29"/>
      <c r="I13" s="193"/>
      <c r="J13" s="69" t="e">
        <f aca="true" t="shared" si="2" ref="J13:J18">B13-C13</f>
        <v>#REF!</v>
      </c>
      <c r="K13" s="94" t="e">
        <f aca="true" t="shared" si="3" ref="K13:K19">C13/B13%</f>
        <v>#REF!</v>
      </c>
      <c r="L13" s="129"/>
      <c r="M13" s="151"/>
      <c r="N13" s="61"/>
      <c r="O13" s="29"/>
      <c r="P13" s="50"/>
      <c r="Q13" s="112"/>
      <c r="R13" s="119"/>
    </row>
    <row r="14" spans="1:18" s="4" customFormat="1" ht="21.75" customHeight="1" thickBot="1">
      <c r="A14" s="52" t="s">
        <v>9</v>
      </c>
      <c r="B14" s="205">
        <f>B15++B16+B17+B18</f>
        <v>674.9</v>
      </c>
      <c r="C14" s="53" t="e">
        <f aca="true" t="shared" si="4" ref="C14:I14">C15++C16+C17+C18</f>
        <v>#REF!</v>
      </c>
      <c r="D14" s="54" t="e">
        <f t="shared" si="4"/>
        <v>#REF!</v>
      </c>
      <c r="E14" s="54" t="e">
        <f t="shared" si="4"/>
        <v>#REF!</v>
      </c>
      <c r="F14" s="54" t="e">
        <f t="shared" si="4"/>
        <v>#REF!</v>
      </c>
      <c r="G14" s="54" t="e">
        <f t="shared" si="4"/>
        <v>#REF!</v>
      </c>
      <c r="H14" s="54" t="e">
        <f t="shared" si="4"/>
        <v>#REF!</v>
      </c>
      <c r="I14" s="178">
        <f t="shared" si="4"/>
        <v>132.2</v>
      </c>
      <c r="J14" s="177" t="e">
        <f>B14-C14</f>
        <v>#REF!</v>
      </c>
      <c r="K14" s="91" t="e">
        <f t="shared" si="3"/>
        <v>#REF!</v>
      </c>
      <c r="L14" s="124"/>
      <c r="M14" s="148"/>
      <c r="N14" s="63"/>
      <c r="O14" s="54">
        <v>219</v>
      </c>
      <c r="P14" s="62"/>
      <c r="Q14" s="55"/>
      <c r="R14" s="117" t="e">
        <f>J14+N14+O14+Q14</f>
        <v>#REF!</v>
      </c>
    </row>
    <row r="15" spans="1:18" s="3" customFormat="1" ht="17.25" customHeight="1">
      <c r="A15" s="24" t="s">
        <v>136</v>
      </c>
      <c r="B15" s="185">
        <v>69.8</v>
      </c>
      <c r="C15" s="25">
        <v>69.8</v>
      </c>
      <c r="D15" s="48"/>
      <c r="E15" s="48"/>
      <c r="F15" s="48"/>
      <c r="G15" s="48" t="e">
        <f>#REF!</f>
        <v>#REF!</v>
      </c>
      <c r="H15" s="48"/>
      <c r="I15" s="190">
        <v>69.8</v>
      </c>
      <c r="J15" s="67">
        <f t="shared" si="2"/>
        <v>0</v>
      </c>
      <c r="K15" s="95">
        <f t="shared" si="3"/>
        <v>100</v>
      </c>
      <c r="L15" s="130"/>
      <c r="M15" s="152"/>
      <c r="N15" s="60"/>
      <c r="O15" s="26"/>
      <c r="P15" s="48"/>
      <c r="Q15" s="109"/>
      <c r="R15" s="118"/>
    </row>
    <row r="16" spans="1:18" s="3" customFormat="1" ht="17.25" customHeight="1">
      <c r="A16" s="23" t="s">
        <v>59</v>
      </c>
      <c r="B16" s="186">
        <v>70.1</v>
      </c>
      <c r="C16" s="21" t="e">
        <f>#REF!</f>
        <v>#REF!</v>
      </c>
      <c r="D16" s="49"/>
      <c r="E16" s="49"/>
      <c r="F16" s="49"/>
      <c r="G16" s="49" t="e">
        <f>#REF!</f>
        <v>#REF!</v>
      </c>
      <c r="H16" s="49"/>
      <c r="I16" s="192"/>
      <c r="J16" s="65" t="e">
        <f t="shared" si="2"/>
        <v>#REF!</v>
      </c>
      <c r="K16" s="96" t="e">
        <f t="shared" si="3"/>
        <v>#REF!</v>
      </c>
      <c r="L16" s="130"/>
      <c r="M16" s="139"/>
      <c r="N16" s="60"/>
      <c r="O16" s="18"/>
      <c r="P16" s="49"/>
      <c r="Q16" s="111"/>
      <c r="R16" s="120"/>
    </row>
    <row r="17" spans="1:18" s="3" customFormat="1" ht="17.25" customHeight="1">
      <c r="A17" s="23" t="s">
        <v>58</v>
      </c>
      <c r="B17" s="186">
        <v>472.6</v>
      </c>
      <c r="C17" s="21" t="e">
        <f>#REF!</f>
        <v>#REF!</v>
      </c>
      <c r="D17" s="49" t="e">
        <f>#REF!+#REF!</f>
        <v>#REF!</v>
      </c>
      <c r="E17" s="49" t="e">
        <f>#REF!</f>
        <v>#REF!</v>
      </c>
      <c r="F17" s="49" t="e">
        <f>#REF!</f>
        <v>#REF!</v>
      </c>
      <c r="G17" s="49"/>
      <c r="H17" s="49" t="e">
        <f>#REF!+#REF!+#REF!+#REF!</f>
        <v>#REF!</v>
      </c>
      <c r="I17" s="192"/>
      <c r="J17" s="65" t="e">
        <f t="shared" si="2"/>
        <v>#REF!</v>
      </c>
      <c r="K17" s="96" t="e">
        <f t="shared" si="3"/>
        <v>#REF!</v>
      </c>
      <c r="L17" s="130"/>
      <c r="M17" s="139"/>
      <c r="N17" s="60"/>
      <c r="O17" s="18"/>
      <c r="P17" s="49"/>
      <c r="Q17" s="22"/>
      <c r="R17" s="120"/>
    </row>
    <row r="18" spans="1:18" s="3" customFormat="1" ht="17.25" customHeight="1" thickBot="1">
      <c r="A18" s="27" t="s">
        <v>64</v>
      </c>
      <c r="B18" s="206">
        <v>62.4</v>
      </c>
      <c r="C18" s="28">
        <v>62.4</v>
      </c>
      <c r="D18" s="50"/>
      <c r="E18" s="50"/>
      <c r="F18" s="50"/>
      <c r="G18" s="50"/>
      <c r="H18" s="50"/>
      <c r="I18" s="193">
        <v>62.4</v>
      </c>
      <c r="J18" s="69">
        <f t="shared" si="2"/>
        <v>0</v>
      </c>
      <c r="K18" s="94">
        <f t="shared" si="3"/>
        <v>100</v>
      </c>
      <c r="L18" s="132"/>
      <c r="M18" s="151"/>
      <c r="N18" s="64"/>
      <c r="O18" s="29"/>
      <c r="P18" s="50"/>
      <c r="Q18" s="112"/>
      <c r="R18" s="119"/>
    </row>
    <row r="19" spans="1:18" s="41" customFormat="1" ht="21.75" customHeight="1" thickBot="1">
      <c r="A19" s="52" t="s">
        <v>10</v>
      </c>
      <c r="B19" s="205">
        <v>3301.6</v>
      </c>
      <c r="C19" s="53" t="e">
        <f>C20+C21+C22+C23+C24+C25</f>
        <v>#REF!</v>
      </c>
      <c r="D19" s="54" t="e">
        <f aca="true" t="shared" si="5" ref="D19:I19">D20+D21+D22+D23+D24+D25</f>
        <v>#REF!</v>
      </c>
      <c r="E19" s="54">
        <f t="shared" si="5"/>
        <v>0</v>
      </c>
      <c r="F19" s="54">
        <f t="shared" si="5"/>
        <v>0</v>
      </c>
      <c r="G19" s="54">
        <f t="shared" si="5"/>
        <v>0</v>
      </c>
      <c r="H19" s="54" t="e">
        <f t="shared" si="5"/>
        <v>#REF!</v>
      </c>
      <c r="I19" s="62" t="e">
        <f t="shared" si="5"/>
        <v>#REF!</v>
      </c>
      <c r="J19" s="68" t="e">
        <f>B19-C19</f>
        <v>#REF!</v>
      </c>
      <c r="K19" s="182" t="e">
        <f t="shared" si="3"/>
        <v>#REF!</v>
      </c>
      <c r="L19" s="286"/>
      <c r="M19" s="148"/>
      <c r="N19" s="63"/>
      <c r="O19" s="54">
        <v>838.8</v>
      </c>
      <c r="P19" s="62"/>
      <c r="Q19" s="55">
        <v>891.5</v>
      </c>
      <c r="R19" s="117" t="e">
        <f>J19+N19+O19+Q19</f>
        <v>#REF!</v>
      </c>
    </row>
    <row r="20" spans="1:18" s="3" customFormat="1" ht="18.75" customHeight="1">
      <c r="A20" s="24" t="s">
        <v>43</v>
      </c>
      <c r="B20" s="185"/>
      <c r="C20" s="25" t="e">
        <f>#REF!</f>
        <v>#REF!</v>
      </c>
      <c r="D20" s="48" t="e">
        <f>#REF!+#REF!</f>
        <v>#REF!</v>
      </c>
      <c r="E20" s="48"/>
      <c r="F20" s="48"/>
      <c r="G20" s="48"/>
      <c r="H20" s="48" t="e">
        <f>#REF!</f>
        <v>#REF!</v>
      </c>
      <c r="I20" s="190" t="e">
        <f>#REF!+#REF!</f>
        <v>#REF!</v>
      </c>
      <c r="J20" s="70"/>
      <c r="K20" s="92"/>
      <c r="L20" s="133"/>
      <c r="M20" s="153"/>
      <c r="N20" s="60"/>
      <c r="O20" s="26"/>
      <c r="P20" s="48"/>
      <c r="Q20" s="109"/>
      <c r="R20" s="118"/>
    </row>
    <row r="21" spans="1:18" s="3" customFormat="1" ht="18.75" customHeight="1">
      <c r="A21" s="23" t="s">
        <v>44</v>
      </c>
      <c r="B21" s="186"/>
      <c r="C21" s="21" t="e">
        <f>#REF!</f>
        <v>#REF!</v>
      </c>
      <c r="D21" s="49" t="e">
        <f>#REF!+#REF!</f>
        <v>#REF!</v>
      </c>
      <c r="E21" s="49"/>
      <c r="F21" s="49"/>
      <c r="G21" s="49"/>
      <c r="H21" s="49" t="e">
        <f>#REF!</f>
        <v>#REF!</v>
      </c>
      <c r="I21" s="192" t="e">
        <f>#REF!+#REF!</f>
        <v>#REF!</v>
      </c>
      <c r="J21" s="66"/>
      <c r="K21" s="93"/>
      <c r="L21" s="133"/>
      <c r="M21" s="140"/>
      <c r="N21" s="60"/>
      <c r="O21" s="18"/>
      <c r="P21" s="49"/>
      <c r="Q21" s="111"/>
      <c r="R21" s="120"/>
    </row>
    <row r="22" spans="1:18" s="3" customFormat="1" ht="18.75" customHeight="1">
      <c r="A22" s="23" t="s">
        <v>45</v>
      </c>
      <c r="B22" s="186"/>
      <c r="C22" s="21" t="e">
        <f>#REF!</f>
        <v>#REF!</v>
      </c>
      <c r="D22" s="49" t="e">
        <f>#REF!+#REF!</f>
        <v>#REF!</v>
      </c>
      <c r="E22" s="49"/>
      <c r="F22" s="49"/>
      <c r="G22" s="49"/>
      <c r="H22" s="49" t="e">
        <f>#REF!</f>
        <v>#REF!</v>
      </c>
      <c r="I22" s="192" t="e">
        <f>#REF!+#REF!</f>
        <v>#REF!</v>
      </c>
      <c r="J22" s="66"/>
      <c r="K22" s="93"/>
      <c r="L22" s="133"/>
      <c r="M22" s="140"/>
      <c r="N22" s="60"/>
      <c r="O22" s="18"/>
      <c r="P22" s="49"/>
      <c r="Q22" s="111"/>
      <c r="R22" s="120"/>
    </row>
    <row r="23" spans="1:18" s="3" customFormat="1" ht="18.75" customHeight="1">
      <c r="A23" s="23" t="s">
        <v>132</v>
      </c>
      <c r="B23" s="186"/>
      <c r="C23" s="21" t="e">
        <f>#REF!</f>
        <v>#REF!</v>
      </c>
      <c r="D23" s="49" t="e">
        <f>#REF!+#REF!</f>
        <v>#REF!</v>
      </c>
      <c r="E23" s="49"/>
      <c r="F23" s="49"/>
      <c r="G23" s="49"/>
      <c r="H23" s="49"/>
      <c r="I23" s="192" t="e">
        <f>#REF!+#REF!</f>
        <v>#REF!</v>
      </c>
      <c r="J23" s="66"/>
      <c r="K23" s="93"/>
      <c r="L23" s="133"/>
      <c r="M23" s="140"/>
      <c r="N23" s="60"/>
      <c r="O23" s="18"/>
      <c r="P23" s="49"/>
      <c r="Q23" s="111"/>
      <c r="R23" s="120"/>
    </row>
    <row r="24" spans="1:18" s="3" customFormat="1" ht="18.75" customHeight="1">
      <c r="A24" s="23" t="s">
        <v>42</v>
      </c>
      <c r="B24" s="186"/>
      <c r="C24" s="21" t="e">
        <f>#REF!</f>
        <v>#REF!</v>
      </c>
      <c r="D24" s="49" t="e">
        <f>#REF!+#REF!</f>
        <v>#REF!</v>
      </c>
      <c r="E24" s="49"/>
      <c r="F24" s="49"/>
      <c r="G24" s="49"/>
      <c r="H24" s="49"/>
      <c r="I24" s="192" t="e">
        <f>#REF!+#REF!</f>
        <v>#REF!</v>
      </c>
      <c r="J24" s="66"/>
      <c r="K24" s="93"/>
      <c r="L24" s="133"/>
      <c r="M24" s="140"/>
      <c r="N24" s="60"/>
      <c r="O24" s="18"/>
      <c r="P24" s="49"/>
      <c r="Q24" s="22">
        <v>891.5</v>
      </c>
      <c r="R24" s="120"/>
    </row>
    <row r="25" spans="1:18" s="3" customFormat="1" ht="18.75" customHeight="1" thickBot="1">
      <c r="A25" s="27" t="s">
        <v>133</v>
      </c>
      <c r="B25" s="206"/>
      <c r="C25" s="28" t="e">
        <f>#REF!</f>
        <v>#REF!</v>
      </c>
      <c r="D25" s="50" t="e">
        <f>#REF!+#REF!</f>
        <v>#REF!</v>
      </c>
      <c r="E25" s="50"/>
      <c r="F25" s="50"/>
      <c r="G25" s="50"/>
      <c r="H25" s="50"/>
      <c r="I25" s="193" t="e">
        <f>#REF!+#REF!</f>
        <v>#REF!</v>
      </c>
      <c r="J25" s="71"/>
      <c r="K25" s="97"/>
      <c r="L25" s="134"/>
      <c r="M25" s="154"/>
      <c r="N25" s="64"/>
      <c r="O25" s="29"/>
      <c r="P25" s="50"/>
      <c r="Q25" s="112"/>
      <c r="R25" s="119"/>
    </row>
    <row r="26" spans="1:18" s="5" customFormat="1" ht="21.75" customHeight="1" thickBot="1">
      <c r="A26" s="52" t="s">
        <v>11</v>
      </c>
      <c r="B26" s="205">
        <v>398.1</v>
      </c>
      <c r="C26" s="53" t="e">
        <f>C27+C28+C29</f>
        <v>#REF!</v>
      </c>
      <c r="D26" s="180" t="e">
        <f>D27+D28+H21</f>
        <v>#REF!</v>
      </c>
      <c r="E26" s="54" t="e">
        <f>E27+E28+E29</f>
        <v>#REF!</v>
      </c>
      <c r="F26" s="54" t="e">
        <f>F27+F28+F29</f>
        <v>#REF!</v>
      </c>
      <c r="G26" s="54">
        <f>G27+G28+G29</f>
        <v>0</v>
      </c>
      <c r="H26" s="54" t="e">
        <f>H27+H28+H29</f>
        <v>#REF!</v>
      </c>
      <c r="I26" s="178" t="e">
        <f>I27+I28+I29</f>
        <v>#REF!</v>
      </c>
      <c r="J26" s="181" t="e">
        <f>B26-C26</f>
        <v>#REF!</v>
      </c>
      <c r="K26" s="182" t="e">
        <f>C26/B26%</f>
        <v>#REF!</v>
      </c>
      <c r="L26" s="124"/>
      <c r="M26" s="148"/>
      <c r="N26" s="63"/>
      <c r="O26" s="54"/>
      <c r="P26" s="62"/>
      <c r="Q26" s="55">
        <v>515</v>
      </c>
      <c r="R26" s="117" t="e">
        <f>J26+N26+O26+Q26</f>
        <v>#REF!</v>
      </c>
    </row>
    <row r="27" spans="1:18" s="3" customFormat="1" ht="18.75" customHeight="1">
      <c r="A27" s="56" t="s">
        <v>70</v>
      </c>
      <c r="B27" s="204"/>
      <c r="C27" s="57" t="e">
        <f>#REF!</f>
        <v>#REF!</v>
      </c>
      <c r="D27" s="59"/>
      <c r="E27" s="59"/>
      <c r="F27" s="59"/>
      <c r="G27" s="59"/>
      <c r="H27" s="59"/>
      <c r="I27" s="194" t="e">
        <f>#REF!</f>
        <v>#REF!</v>
      </c>
      <c r="J27" s="67"/>
      <c r="K27" s="87"/>
      <c r="L27" s="125"/>
      <c r="M27" s="147"/>
      <c r="N27" s="60"/>
      <c r="O27" s="26"/>
      <c r="P27" s="59"/>
      <c r="Q27" s="110"/>
      <c r="R27" s="118"/>
    </row>
    <row r="28" spans="1:18" s="3" customFormat="1" ht="18.75" customHeight="1">
      <c r="A28" s="27" t="s">
        <v>0</v>
      </c>
      <c r="B28" s="206"/>
      <c r="C28" s="28" t="e">
        <f>#REF!</f>
        <v>#REF!</v>
      </c>
      <c r="D28" s="50" t="e">
        <f>#REF!+#REF!</f>
        <v>#REF!</v>
      </c>
      <c r="E28" s="50" t="e">
        <f>#REF!</f>
        <v>#REF!</v>
      </c>
      <c r="F28" s="50" t="e">
        <f>#REF!</f>
        <v>#REF!</v>
      </c>
      <c r="G28" s="50"/>
      <c r="H28" s="50" t="e">
        <f>#REF!</f>
        <v>#REF!</v>
      </c>
      <c r="I28" s="195" t="e">
        <f>#REF!+#REF!+#REF!</f>
        <v>#REF!</v>
      </c>
      <c r="J28" s="65"/>
      <c r="K28" s="88"/>
      <c r="L28" s="135"/>
      <c r="M28" s="137"/>
      <c r="N28" s="33"/>
      <c r="O28" s="18"/>
      <c r="P28" s="18"/>
      <c r="Q28" s="30">
        <v>515</v>
      </c>
      <c r="R28" s="120"/>
    </row>
    <row r="29" spans="1:18" s="3" customFormat="1" ht="18.75" customHeight="1" thickBot="1">
      <c r="A29" s="27" t="s">
        <v>60</v>
      </c>
      <c r="B29" s="206"/>
      <c r="C29" s="28" t="e">
        <f>#REF!</f>
        <v>#REF!</v>
      </c>
      <c r="D29" s="50"/>
      <c r="E29" s="50"/>
      <c r="F29" s="50"/>
      <c r="G29" s="50"/>
      <c r="H29" s="50"/>
      <c r="I29" s="195" t="e">
        <f>#REF!</f>
        <v>#REF!</v>
      </c>
      <c r="J29" s="69"/>
      <c r="K29" s="89"/>
      <c r="L29" s="126"/>
      <c r="M29" s="149"/>
      <c r="N29" s="64"/>
      <c r="O29" s="58"/>
      <c r="P29" s="59"/>
      <c r="Q29" s="112"/>
      <c r="R29" s="119"/>
    </row>
    <row r="30" spans="1:18" s="5" customFormat="1" ht="21.75" customHeight="1" thickBot="1">
      <c r="A30" s="52" t="s">
        <v>12</v>
      </c>
      <c r="B30" s="205">
        <v>295.5</v>
      </c>
      <c r="C30" s="53">
        <v>100</v>
      </c>
      <c r="D30" s="62"/>
      <c r="E30" s="62"/>
      <c r="F30" s="62"/>
      <c r="G30" s="62"/>
      <c r="H30" s="62"/>
      <c r="I30" s="178"/>
      <c r="J30" s="68">
        <f>B30-C30</f>
        <v>195.5</v>
      </c>
      <c r="K30" s="91">
        <f>C30/B30%</f>
        <v>33.840947546531304</v>
      </c>
      <c r="L30" s="124"/>
      <c r="M30" s="148">
        <v>-195.5</v>
      </c>
      <c r="N30" s="63"/>
      <c r="O30" s="54"/>
      <c r="P30" s="62"/>
      <c r="Q30" s="55"/>
      <c r="R30" s="117"/>
    </row>
    <row r="31" spans="1:18" s="17" customFormat="1" ht="31.5" customHeight="1" thickBot="1">
      <c r="A31" s="208" t="s">
        <v>134</v>
      </c>
      <c r="B31" s="207">
        <f aca="true" t="shared" si="6" ref="B31:I31">B4+B7+B14+B19+B26+B30</f>
        <v>59391.2</v>
      </c>
      <c r="C31" s="196" t="e">
        <f t="shared" si="6"/>
        <v>#REF!</v>
      </c>
      <c r="D31" s="156" t="e">
        <f t="shared" si="6"/>
        <v>#REF!</v>
      </c>
      <c r="E31" s="156" t="e">
        <f t="shared" si="6"/>
        <v>#REF!</v>
      </c>
      <c r="F31" s="156" t="e">
        <f t="shared" si="6"/>
        <v>#REF!</v>
      </c>
      <c r="G31" s="156" t="e">
        <f t="shared" si="6"/>
        <v>#REF!</v>
      </c>
      <c r="H31" s="156" t="e">
        <f t="shared" si="6"/>
        <v>#REF!</v>
      </c>
      <c r="I31" s="197" t="e">
        <f t="shared" si="6"/>
        <v>#REF!</v>
      </c>
      <c r="J31" s="166" t="e">
        <f>B31-C31</f>
        <v>#REF!</v>
      </c>
      <c r="K31" s="98" t="e">
        <f>(-J31/B31%)+100</f>
        <v>#REF!</v>
      </c>
      <c r="L31" s="136" t="e">
        <f aca="true" t="shared" si="7" ref="L31:Q31">L4+L7+L14+L19+L26+L30</f>
        <v>#REF!</v>
      </c>
      <c r="M31" s="155">
        <f t="shared" si="7"/>
        <v>0</v>
      </c>
      <c r="N31" s="168">
        <f t="shared" si="7"/>
        <v>1500</v>
      </c>
      <c r="O31" s="168">
        <f t="shared" si="7"/>
        <v>2213.3</v>
      </c>
      <c r="P31" s="168">
        <f t="shared" si="7"/>
        <v>405.2</v>
      </c>
      <c r="Q31" s="157">
        <f t="shared" si="7"/>
        <v>1406.5</v>
      </c>
      <c r="R31" s="167" t="e">
        <f>J31+O31+Q31+N31+P31</f>
        <v>#REF!</v>
      </c>
    </row>
    <row r="32" spans="1:18" s="13" customFormat="1" ht="22.5" customHeight="1">
      <c r="A32" s="471"/>
      <c r="B32" s="473" t="s">
        <v>25</v>
      </c>
      <c r="C32" s="434" t="s">
        <v>36</v>
      </c>
      <c r="D32" s="479" t="s">
        <v>46</v>
      </c>
      <c r="E32" s="473"/>
      <c r="F32" s="473"/>
      <c r="G32" s="473"/>
      <c r="H32" s="473"/>
      <c r="I32" s="480"/>
      <c r="J32" s="460" t="s">
        <v>37</v>
      </c>
      <c r="K32" s="490"/>
      <c r="L32" s="469" t="s">
        <v>121</v>
      </c>
      <c r="M32" s="484" t="s">
        <v>22</v>
      </c>
      <c r="N32" s="473"/>
      <c r="O32" s="473"/>
      <c r="P32" s="473"/>
      <c r="Q32" s="480"/>
      <c r="R32" s="485" t="s">
        <v>125</v>
      </c>
    </row>
    <row r="33" spans="1:18" s="13" customFormat="1" ht="39.75" customHeight="1" thickBot="1">
      <c r="A33" s="472"/>
      <c r="B33" s="474"/>
      <c r="C33" s="478"/>
      <c r="D33" s="47" t="s">
        <v>50</v>
      </c>
      <c r="E33" s="47" t="s">
        <v>140</v>
      </c>
      <c r="F33" s="47" t="s">
        <v>129</v>
      </c>
      <c r="G33" s="47" t="s">
        <v>130</v>
      </c>
      <c r="H33" s="47" t="s">
        <v>131</v>
      </c>
      <c r="I33" s="179" t="s">
        <v>63</v>
      </c>
      <c r="J33" s="78" t="s">
        <v>19</v>
      </c>
      <c r="K33" s="99" t="s">
        <v>72</v>
      </c>
      <c r="L33" s="470"/>
      <c r="M33" s="86" t="s">
        <v>126</v>
      </c>
      <c r="N33" s="43" t="s">
        <v>73</v>
      </c>
      <c r="O33" s="283" t="s">
        <v>153</v>
      </c>
      <c r="P33" s="12" t="s">
        <v>152</v>
      </c>
      <c r="Q33" s="108" t="s">
        <v>17</v>
      </c>
      <c r="R33" s="486"/>
    </row>
    <row r="34" spans="1:18" s="3" customFormat="1" ht="19.5" customHeight="1">
      <c r="A34" s="24" t="s">
        <v>65</v>
      </c>
      <c r="B34" s="185"/>
      <c r="C34" s="25" t="e">
        <f>D34+E34+F34+G34+H34+I34</f>
        <v>#REF!</v>
      </c>
      <c r="D34" s="48"/>
      <c r="E34" s="48"/>
      <c r="F34" s="48"/>
      <c r="G34" s="48" t="e">
        <f>#REF!</f>
        <v>#REF!</v>
      </c>
      <c r="H34" s="48"/>
      <c r="I34" s="190"/>
      <c r="J34" s="67"/>
      <c r="K34" s="87"/>
      <c r="L34" s="125"/>
      <c r="M34" s="147"/>
      <c r="N34" s="60"/>
      <c r="O34" s="26"/>
      <c r="P34" s="48"/>
      <c r="Q34" s="109"/>
      <c r="R34" s="161"/>
    </row>
    <row r="35" spans="1:18" s="3" customFormat="1" ht="19.5" customHeight="1">
      <c r="A35" s="23" t="s">
        <v>3</v>
      </c>
      <c r="B35" s="186"/>
      <c r="C35" s="25" t="e">
        <f aca="true" t="shared" si="8" ref="C35:C56">D35+E35+F35+G35+H35+I35</f>
        <v>#REF!</v>
      </c>
      <c r="D35" s="49"/>
      <c r="E35" s="49"/>
      <c r="F35" s="49"/>
      <c r="G35" s="49" t="e">
        <f>#REF!</f>
        <v>#REF!</v>
      </c>
      <c r="H35" s="49"/>
      <c r="I35" s="192"/>
      <c r="J35" s="65"/>
      <c r="K35" s="88"/>
      <c r="L35" s="135"/>
      <c r="M35" s="137"/>
      <c r="N35" s="33"/>
      <c r="O35" s="18"/>
      <c r="P35" s="49"/>
      <c r="Q35" s="111"/>
      <c r="R35" s="120"/>
    </row>
    <row r="36" spans="1:18" s="3" customFormat="1" ht="19.5" customHeight="1">
      <c r="A36" s="23" t="s">
        <v>66</v>
      </c>
      <c r="B36" s="186"/>
      <c r="C36" s="25" t="e">
        <f t="shared" si="8"/>
        <v>#REF!</v>
      </c>
      <c r="D36" s="49"/>
      <c r="E36" s="49"/>
      <c r="F36" s="49"/>
      <c r="G36" s="49"/>
      <c r="H36" s="49"/>
      <c r="I36" s="192" t="e">
        <f>#REF!+#REF!</f>
        <v>#REF!</v>
      </c>
      <c r="J36" s="65"/>
      <c r="K36" s="88"/>
      <c r="L36" s="135"/>
      <c r="M36" s="137"/>
      <c r="N36" s="33"/>
      <c r="O36" s="18"/>
      <c r="P36" s="49"/>
      <c r="Q36" s="111"/>
      <c r="R36" s="120"/>
    </row>
    <row r="37" spans="1:18" s="3" customFormat="1" ht="19.5" customHeight="1">
      <c r="A37" s="23" t="s">
        <v>15</v>
      </c>
      <c r="B37" s="186"/>
      <c r="C37" s="25" t="e">
        <f t="shared" si="8"/>
        <v>#REF!</v>
      </c>
      <c r="D37" s="49"/>
      <c r="E37" s="49"/>
      <c r="F37" s="49"/>
      <c r="G37" s="49"/>
      <c r="H37" s="49"/>
      <c r="I37" s="192" t="e">
        <f>#REF!</f>
        <v>#REF!</v>
      </c>
      <c r="J37" s="65"/>
      <c r="K37" s="88"/>
      <c r="L37" s="135"/>
      <c r="M37" s="137"/>
      <c r="N37" s="33"/>
      <c r="O37" s="18"/>
      <c r="P37" s="49"/>
      <c r="Q37" s="111"/>
      <c r="R37" s="120"/>
    </row>
    <row r="38" spans="1:18" s="3" customFormat="1" ht="19.5" customHeight="1">
      <c r="A38" s="23" t="s">
        <v>4</v>
      </c>
      <c r="B38" s="186"/>
      <c r="C38" s="25" t="e">
        <f t="shared" si="8"/>
        <v>#REF!</v>
      </c>
      <c r="D38" s="49"/>
      <c r="E38" s="49"/>
      <c r="F38" s="49"/>
      <c r="G38" s="49"/>
      <c r="H38" s="49" t="e">
        <f>#REF!</f>
        <v>#REF!</v>
      </c>
      <c r="I38" s="192" t="e">
        <f>#REF!</f>
        <v>#REF!</v>
      </c>
      <c r="J38" s="65"/>
      <c r="K38" s="88"/>
      <c r="L38" s="135"/>
      <c r="M38" s="137"/>
      <c r="N38" s="33"/>
      <c r="O38" s="18"/>
      <c r="P38" s="49"/>
      <c r="Q38" s="111"/>
      <c r="R38" s="120"/>
    </row>
    <row r="39" spans="1:18" s="3" customFormat="1" ht="19.5" customHeight="1">
      <c r="A39" s="23" t="s">
        <v>67</v>
      </c>
      <c r="B39" s="186"/>
      <c r="C39" s="25" t="e">
        <f t="shared" si="8"/>
        <v>#REF!</v>
      </c>
      <c r="D39" s="49"/>
      <c r="E39" s="49"/>
      <c r="F39" s="49"/>
      <c r="G39" s="49"/>
      <c r="H39" s="49"/>
      <c r="I39" s="198" t="e">
        <f>#REF!/1000</f>
        <v>#REF!</v>
      </c>
      <c r="J39" s="65"/>
      <c r="K39" s="88"/>
      <c r="L39" s="135"/>
      <c r="M39" s="137"/>
      <c r="N39" s="33"/>
      <c r="O39" s="18"/>
      <c r="P39" s="49"/>
      <c r="Q39" s="111"/>
      <c r="R39" s="120"/>
    </row>
    <row r="40" spans="1:18" s="3" customFormat="1" ht="19.5" customHeight="1">
      <c r="A40" s="23" t="s">
        <v>49</v>
      </c>
      <c r="B40" s="186"/>
      <c r="C40" s="25" t="e">
        <f t="shared" si="8"/>
        <v>#REF!</v>
      </c>
      <c r="D40" s="49"/>
      <c r="E40" s="49"/>
      <c r="F40" s="49"/>
      <c r="G40" s="49"/>
      <c r="H40" s="49"/>
      <c r="I40" s="34" t="e">
        <f>#REF!/1000</f>
        <v>#REF!</v>
      </c>
      <c r="J40" s="65"/>
      <c r="K40" s="88"/>
      <c r="L40" s="135"/>
      <c r="M40" s="137"/>
      <c r="N40" s="33"/>
      <c r="O40" s="18"/>
      <c r="P40" s="49"/>
      <c r="Q40" s="111"/>
      <c r="R40" s="120"/>
    </row>
    <row r="41" spans="1:18" s="3" customFormat="1" ht="19.5" customHeight="1">
      <c r="A41" s="23" t="s">
        <v>21</v>
      </c>
      <c r="B41" s="186"/>
      <c r="C41" s="25" t="e">
        <f t="shared" si="8"/>
        <v>#REF!</v>
      </c>
      <c r="D41" s="49"/>
      <c r="E41" s="49"/>
      <c r="F41" s="49"/>
      <c r="G41" s="49"/>
      <c r="H41" s="49"/>
      <c r="I41" s="192" t="e">
        <f>#REF!</f>
        <v>#REF!</v>
      </c>
      <c r="J41" s="65"/>
      <c r="K41" s="88"/>
      <c r="L41" s="135"/>
      <c r="M41" s="137"/>
      <c r="N41" s="33"/>
      <c r="O41" s="18"/>
      <c r="P41" s="49"/>
      <c r="Q41" s="111"/>
      <c r="R41" s="120"/>
    </row>
    <row r="42" spans="1:18" s="3" customFormat="1" ht="19.5" customHeight="1">
      <c r="A42" s="23" t="s">
        <v>68</v>
      </c>
      <c r="B42" s="186" t="e">
        <f>C42+C43+C49+C50+C51+C52+C53</f>
        <v>#REF!</v>
      </c>
      <c r="C42" s="25" t="e">
        <f t="shared" si="8"/>
        <v>#REF!</v>
      </c>
      <c r="D42" s="49"/>
      <c r="E42" s="49"/>
      <c r="F42" s="49"/>
      <c r="G42" s="49"/>
      <c r="H42" s="49"/>
      <c r="I42" s="192" t="e">
        <f>#REF!/1000</f>
        <v>#REF!</v>
      </c>
      <c r="J42" s="65"/>
      <c r="K42" s="88"/>
      <c r="L42" s="135"/>
      <c r="M42" s="137"/>
      <c r="N42" s="33"/>
      <c r="O42" s="18"/>
      <c r="P42" s="49"/>
      <c r="Q42" s="111"/>
      <c r="R42" s="120"/>
    </row>
    <row r="43" spans="1:18" s="3" customFormat="1" ht="19.5" customHeight="1">
      <c r="A43" s="23" t="s">
        <v>16</v>
      </c>
      <c r="B43" s="186"/>
      <c r="C43" s="25">
        <f t="shared" si="8"/>
        <v>18</v>
      </c>
      <c r="D43" s="49"/>
      <c r="E43" s="49"/>
      <c r="F43" s="49"/>
      <c r="G43" s="49"/>
      <c r="H43" s="49"/>
      <c r="I43" s="192">
        <v>18</v>
      </c>
      <c r="J43" s="65"/>
      <c r="K43" s="88"/>
      <c r="L43" s="135"/>
      <c r="M43" s="137"/>
      <c r="N43" s="33"/>
      <c r="O43" s="18"/>
      <c r="P43" s="49"/>
      <c r="Q43" s="111"/>
      <c r="R43" s="120"/>
    </row>
    <row r="44" spans="1:18" s="3" customFormat="1" ht="19.5" customHeight="1">
      <c r="A44" s="23" t="s">
        <v>69</v>
      </c>
      <c r="B44" s="186"/>
      <c r="C44" s="25" t="e">
        <f t="shared" si="8"/>
        <v>#REF!</v>
      </c>
      <c r="D44" s="49" t="e">
        <f>#REF!+#REF!</f>
        <v>#REF!</v>
      </c>
      <c r="E44" s="49"/>
      <c r="F44" s="49" t="e">
        <f>#REF!</f>
        <v>#REF!</v>
      </c>
      <c r="G44" s="49"/>
      <c r="H44" s="49" t="e">
        <f>#REF!</f>
        <v>#REF!</v>
      </c>
      <c r="I44" s="192" t="e">
        <f>#REF!+#REF!+#REF!+#REF!</f>
        <v>#REF!</v>
      </c>
      <c r="J44" s="65"/>
      <c r="K44" s="88"/>
      <c r="L44" s="135"/>
      <c r="M44" s="137"/>
      <c r="N44" s="33"/>
      <c r="O44" s="18"/>
      <c r="P44" s="49"/>
      <c r="Q44" s="111"/>
      <c r="R44" s="120"/>
    </row>
    <row r="45" spans="1:18" s="3" customFormat="1" ht="19.5" customHeight="1">
      <c r="A45" s="23" t="s">
        <v>14</v>
      </c>
      <c r="B45" s="186"/>
      <c r="C45" s="25" t="e">
        <f t="shared" si="8"/>
        <v>#REF!</v>
      </c>
      <c r="D45" s="49"/>
      <c r="E45" s="49"/>
      <c r="F45" s="49"/>
      <c r="G45" s="49" t="e">
        <f>#REF!</f>
        <v>#REF!</v>
      </c>
      <c r="H45" s="49"/>
      <c r="I45" s="192"/>
      <c r="J45" s="65"/>
      <c r="K45" s="88"/>
      <c r="L45" s="135"/>
      <c r="M45" s="137"/>
      <c r="N45" s="33"/>
      <c r="O45" s="18"/>
      <c r="P45" s="49"/>
      <c r="Q45" s="111"/>
      <c r="R45" s="120"/>
    </row>
    <row r="46" spans="1:18" s="3" customFormat="1" ht="19.5" customHeight="1">
      <c r="A46" s="23" t="s">
        <v>13</v>
      </c>
      <c r="B46" s="186"/>
      <c r="C46" s="25" t="e">
        <f t="shared" si="8"/>
        <v>#REF!</v>
      </c>
      <c r="D46" s="49"/>
      <c r="E46" s="49"/>
      <c r="F46" s="49"/>
      <c r="G46" s="49"/>
      <c r="H46" s="49"/>
      <c r="I46" s="192" t="e">
        <f>#REF!</f>
        <v>#REF!</v>
      </c>
      <c r="J46" s="65"/>
      <c r="K46" s="88"/>
      <c r="L46" s="135"/>
      <c r="M46" s="137"/>
      <c r="N46" s="33"/>
      <c r="O46" s="18"/>
      <c r="P46" s="49"/>
      <c r="Q46" s="111"/>
      <c r="R46" s="120"/>
    </row>
    <row r="47" spans="1:18" s="3" customFormat="1" ht="19.5" customHeight="1">
      <c r="A47" s="23" t="s">
        <v>18</v>
      </c>
      <c r="B47" s="186"/>
      <c r="C47" s="25" t="e">
        <f t="shared" si="8"/>
        <v>#REF!</v>
      </c>
      <c r="D47" s="49"/>
      <c r="E47" s="49"/>
      <c r="F47" s="49"/>
      <c r="G47" s="49"/>
      <c r="H47" s="49"/>
      <c r="I47" s="192" t="e">
        <f>#REF!</f>
        <v>#REF!</v>
      </c>
      <c r="J47" s="65"/>
      <c r="K47" s="88"/>
      <c r="L47" s="135"/>
      <c r="M47" s="137"/>
      <c r="N47" s="33"/>
      <c r="O47" s="18"/>
      <c r="P47" s="49"/>
      <c r="Q47" s="111"/>
      <c r="R47" s="120"/>
    </row>
    <row r="48" spans="1:18" s="3" customFormat="1" ht="19.5" customHeight="1">
      <c r="A48" s="23" t="s">
        <v>71</v>
      </c>
      <c r="B48" s="186"/>
      <c r="C48" s="25" t="e">
        <f t="shared" si="8"/>
        <v>#REF!</v>
      </c>
      <c r="D48" s="49"/>
      <c r="E48" s="49"/>
      <c r="F48" s="49"/>
      <c r="G48" s="49"/>
      <c r="H48" s="49"/>
      <c r="I48" s="192" t="e">
        <f>#REF!</f>
        <v>#REF!</v>
      </c>
      <c r="J48" s="65"/>
      <c r="K48" s="88"/>
      <c r="L48" s="135"/>
      <c r="M48" s="137"/>
      <c r="N48" s="33"/>
      <c r="O48" s="18"/>
      <c r="P48" s="49"/>
      <c r="Q48" s="111"/>
      <c r="R48" s="120"/>
    </row>
    <row r="49" spans="1:18" s="3" customFormat="1" ht="19.5" customHeight="1">
      <c r="A49" s="23" t="s">
        <v>117</v>
      </c>
      <c r="B49" s="186"/>
      <c r="C49" s="25" t="e">
        <f t="shared" si="8"/>
        <v>#REF!</v>
      </c>
      <c r="D49" s="49"/>
      <c r="E49" s="49"/>
      <c r="F49" s="49"/>
      <c r="G49" s="49"/>
      <c r="H49" s="49"/>
      <c r="I49" s="192" t="e">
        <f>(#REF!+#REF!)/1000</f>
        <v>#REF!</v>
      </c>
      <c r="J49" s="65"/>
      <c r="K49" s="88"/>
      <c r="L49" s="135"/>
      <c r="M49" s="137"/>
      <c r="N49" s="33"/>
      <c r="O49" s="18"/>
      <c r="P49" s="49"/>
      <c r="Q49" s="111"/>
      <c r="R49" s="120"/>
    </row>
    <row r="50" spans="1:18" s="3" customFormat="1" ht="19.5" customHeight="1">
      <c r="A50" s="23" t="s">
        <v>118</v>
      </c>
      <c r="B50" s="186"/>
      <c r="C50" s="25" t="e">
        <f t="shared" si="8"/>
        <v>#REF!</v>
      </c>
      <c r="D50" s="49"/>
      <c r="E50" s="49"/>
      <c r="F50" s="49"/>
      <c r="G50" s="49"/>
      <c r="H50" s="49"/>
      <c r="I50" s="192" t="e">
        <f>(#REF!+#REF!)/1000</f>
        <v>#REF!</v>
      </c>
      <c r="J50" s="65"/>
      <c r="K50" s="88"/>
      <c r="L50" s="135"/>
      <c r="M50" s="137"/>
      <c r="N50" s="33"/>
      <c r="O50" s="18"/>
      <c r="P50" s="49"/>
      <c r="Q50" s="111"/>
      <c r="R50" s="120"/>
    </row>
    <row r="51" spans="1:18" s="3" customFormat="1" ht="20.25" customHeight="1">
      <c r="A51" s="23" t="s">
        <v>119</v>
      </c>
      <c r="B51" s="186"/>
      <c r="C51" s="25" t="e">
        <f t="shared" si="8"/>
        <v>#REF!</v>
      </c>
      <c r="D51" s="49"/>
      <c r="E51" s="49"/>
      <c r="F51" s="49"/>
      <c r="G51" s="49"/>
      <c r="H51" s="49"/>
      <c r="I51" s="192" t="e">
        <f>(#REF!+#REF!)/1000</f>
        <v>#REF!</v>
      </c>
      <c r="J51" s="65"/>
      <c r="K51" s="88"/>
      <c r="L51" s="135"/>
      <c r="M51" s="137"/>
      <c r="N51" s="33"/>
      <c r="O51" s="18"/>
      <c r="P51" s="49"/>
      <c r="Q51" s="111"/>
      <c r="R51" s="120"/>
    </row>
    <row r="52" spans="1:18" s="3" customFormat="1" ht="19.5" customHeight="1">
      <c r="A52" s="23" t="s">
        <v>120</v>
      </c>
      <c r="B52" s="186"/>
      <c r="C52" s="25" t="e">
        <f t="shared" si="8"/>
        <v>#REF!</v>
      </c>
      <c r="D52" s="49"/>
      <c r="E52" s="49"/>
      <c r="F52" s="49"/>
      <c r="G52" s="49"/>
      <c r="H52" s="49"/>
      <c r="I52" s="192" t="e">
        <f>#REF!/1000</f>
        <v>#REF!</v>
      </c>
      <c r="J52" s="65"/>
      <c r="K52" s="88"/>
      <c r="L52" s="135"/>
      <c r="M52" s="137"/>
      <c r="N52" s="33"/>
      <c r="O52" s="18"/>
      <c r="P52" s="49"/>
      <c r="Q52" s="111"/>
      <c r="R52" s="120"/>
    </row>
    <row r="53" spans="1:18" s="3" customFormat="1" ht="19.5" customHeight="1">
      <c r="A53" s="23" t="s">
        <v>138</v>
      </c>
      <c r="B53" s="186"/>
      <c r="C53" s="25" t="e">
        <f t="shared" si="8"/>
        <v>#REF!</v>
      </c>
      <c r="D53" s="18"/>
      <c r="E53" s="18"/>
      <c r="F53" s="18"/>
      <c r="G53" s="18"/>
      <c r="H53" s="18"/>
      <c r="I53" s="192" t="e">
        <f>#REF!/1000</f>
        <v>#REF!</v>
      </c>
      <c r="J53" s="65"/>
      <c r="K53" s="88"/>
      <c r="L53" s="135"/>
      <c r="M53" s="137"/>
      <c r="N53" s="33"/>
      <c r="O53" s="18"/>
      <c r="P53" s="49"/>
      <c r="Q53" s="111"/>
      <c r="R53" s="120"/>
    </row>
    <row r="54" spans="1:18" s="3" customFormat="1" ht="19.5" customHeight="1">
      <c r="A54" s="23" t="s">
        <v>139</v>
      </c>
      <c r="B54" s="186"/>
      <c r="C54" s="25" t="e">
        <f t="shared" si="8"/>
        <v>#REF!</v>
      </c>
      <c r="D54" s="18"/>
      <c r="E54" s="18"/>
      <c r="F54" s="18"/>
      <c r="G54" s="18"/>
      <c r="H54" s="18"/>
      <c r="I54" s="233" t="e">
        <f>#REF!/1000</f>
        <v>#REF!</v>
      </c>
      <c r="J54" s="65"/>
      <c r="K54" s="88"/>
      <c r="L54" s="135"/>
      <c r="M54" s="137"/>
      <c r="N54" s="33"/>
      <c r="O54" s="18"/>
      <c r="P54" s="49"/>
      <c r="Q54" s="111"/>
      <c r="R54" s="120"/>
    </row>
    <row r="55" spans="1:18" s="3" customFormat="1" ht="19.5" customHeight="1">
      <c r="A55" s="23" t="s">
        <v>228</v>
      </c>
      <c r="B55" s="186"/>
      <c r="C55" s="25" t="e">
        <f t="shared" si="8"/>
        <v>#REF!</v>
      </c>
      <c r="D55" s="18"/>
      <c r="E55" s="18"/>
      <c r="F55" s="18"/>
      <c r="G55" s="18"/>
      <c r="H55" s="18"/>
      <c r="I55" s="192" t="e">
        <f>#REF!/1000</f>
        <v>#REF!</v>
      </c>
      <c r="J55" s="65"/>
      <c r="K55" s="88"/>
      <c r="L55" s="135"/>
      <c r="M55" s="137"/>
      <c r="N55" s="33"/>
      <c r="O55" s="18"/>
      <c r="P55" s="49"/>
      <c r="Q55" s="111"/>
      <c r="R55" s="120"/>
    </row>
    <row r="56" spans="1:18" s="3" customFormat="1" ht="19.5" customHeight="1">
      <c r="A56" s="23" t="s">
        <v>229</v>
      </c>
      <c r="B56" s="186"/>
      <c r="C56" s="25" t="e">
        <f t="shared" si="8"/>
        <v>#REF!</v>
      </c>
      <c r="D56" s="18"/>
      <c r="E56" s="18"/>
      <c r="F56" s="18"/>
      <c r="G56" s="18"/>
      <c r="H56" s="18"/>
      <c r="I56" s="192" t="e">
        <f>#REF!/1000</f>
        <v>#REF!</v>
      </c>
      <c r="J56" s="65"/>
      <c r="K56" s="88"/>
      <c r="L56" s="135"/>
      <c r="M56" s="137"/>
      <c r="N56" s="33"/>
      <c r="O56" s="18"/>
      <c r="P56" s="49"/>
      <c r="Q56" s="111"/>
      <c r="R56" s="120"/>
    </row>
    <row r="57" spans="1:18" s="3" customFormat="1" ht="19.5" customHeight="1">
      <c r="A57" s="23"/>
      <c r="B57" s="186"/>
      <c r="C57" s="21"/>
      <c r="D57" s="18"/>
      <c r="E57" s="18"/>
      <c r="F57" s="18"/>
      <c r="G57" s="18"/>
      <c r="H57" s="18"/>
      <c r="I57" s="192"/>
      <c r="J57" s="65"/>
      <c r="K57" s="88"/>
      <c r="L57" s="135"/>
      <c r="M57" s="137"/>
      <c r="N57" s="33"/>
      <c r="O57" s="18"/>
      <c r="P57" s="49"/>
      <c r="Q57" s="111"/>
      <c r="R57" s="120"/>
    </row>
    <row r="58" spans="1:18" s="3" customFormat="1" ht="19.5" customHeight="1">
      <c r="A58" s="23"/>
      <c r="B58" s="186"/>
      <c r="C58" s="21"/>
      <c r="D58" s="18"/>
      <c r="E58" s="18"/>
      <c r="F58" s="18"/>
      <c r="G58" s="18"/>
      <c r="H58" s="18"/>
      <c r="I58" s="192"/>
      <c r="J58" s="65"/>
      <c r="K58" s="88"/>
      <c r="L58" s="135"/>
      <c r="M58" s="137"/>
      <c r="N58" s="33"/>
      <c r="O58" s="18"/>
      <c r="P58" s="49"/>
      <c r="Q58" s="111"/>
      <c r="R58" s="120"/>
    </row>
    <row r="59" spans="1:18" s="3" customFormat="1" ht="19.5" customHeight="1" thickBot="1">
      <c r="A59" s="23"/>
      <c r="B59" s="186"/>
      <c r="C59" s="21"/>
      <c r="D59" s="18"/>
      <c r="E59" s="18"/>
      <c r="F59" s="18"/>
      <c r="G59" s="18"/>
      <c r="H59" s="18"/>
      <c r="I59" s="192"/>
      <c r="J59" s="65"/>
      <c r="K59" s="88"/>
      <c r="L59" s="135"/>
      <c r="M59" s="137"/>
      <c r="N59" s="33"/>
      <c r="O59" s="18"/>
      <c r="P59" s="49"/>
      <c r="Q59" s="111"/>
      <c r="R59" s="120"/>
    </row>
    <row r="60" spans="1:18" s="3" customFormat="1" ht="19.5" customHeight="1" hidden="1">
      <c r="A60" s="23"/>
      <c r="B60" s="186"/>
      <c r="C60" s="21"/>
      <c r="D60" s="18"/>
      <c r="E60" s="18"/>
      <c r="F60" s="18"/>
      <c r="G60" s="18"/>
      <c r="H60" s="18"/>
      <c r="I60" s="192"/>
      <c r="J60" s="65"/>
      <c r="K60" s="88"/>
      <c r="L60" s="135"/>
      <c r="M60" s="137"/>
      <c r="N60" s="33"/>
      <c r="O60" s="18"/>
      <c r="P60" s="49"/>
      <c r="Q60" s="111"/>
      <c r="R60" s="120"/>
    </row>
    <row r="61" spans="1:18" s="3" customFormat="1" ht="19.5" customHeight="1" hidden="1" thickBot="1">
      <c r="A61" s="23"/>
      <c r="B61" s="186"/>
      <c r="C61" s="21"/>
      <c r="D61" s="18"/>
      <c r="E61" s="18"/>
      <c r="F61" s="18"/>
      <c r="G61" s="18"/>
      <c r="H61" s="18"/>
      <c r="I61" s="192"/>
      <c r="J61" s="65"/>
      <c r="K61" s="88"/>
      <c r="L61" s="135"/>
      <c r="M61" s="137"/>
      <c r="N61" s="33"/>
      <c r="O61" s="18"/>
      <c r="P61" s="49"/>
      <c r="Q61" s="111"/>
      <c r="R61" s="120"/>
    </row>
    <row r="62" spans="1:18" s="160" customFormat="1" ht="21.75" customHeight="1" thickBot="1">
      <c r="A62" s="158" t="s">
        <v>135</v>
      </c>
      <c r="B62" s="187">
        <v>5810.9</v>
      </c>
      <c r="C62" s="199" t="e">
        <f>SUM(C34:C61)</f>
        <v>#REF!</v>
      </c>
      <c r="D62" s="159" t="e">
        <f aca="true" t="shared" si="9" ref="D62:I62">SUM(D34:D61)</f>
        <v>#REF!</v>
      </c>
      <c r="E62" s="159">
        <f t="shared" si="9"/>
        <v>0</v>
      </c>
      <c r="F62" s="159" t="e">
        <f t="shared" si="9"/>
        <v>#REF!</v>
      </c>
      <c r="G62" s="159" t="e">
        <f t="shared" si="9"/>
        <v>#REF!</v>
      </c>
      <c r="H62" s="159" t="e">
        <f t="shared" si="9"/>
        <v>#REF!</v>
      </c>
      <c r="I62" s="200" t="e">
        <f t="shared" si="9"/>
        <v>#REF!</v>
      </c>
      <c r="J62" s="73" t="e">
        <f>B62-C62</f>
        <v>#REF!</v>
      </c>
      <c r="K62" s="72" t="e">
        <f>C62/B62%</f>
        <v>#REF!</v>
      </c>
      <c r="L62" s="136"/>
      <c r="M62" s="171"/>
      <c r="N62" s="172"/>
      <c r="O62" s="173">
        <v>-2213.3</v>
      </c>
      <c r="P62" s="282"/>
      <c r="Q62" s="174">
        <f>Q34+Q35+Q36+Q37+Q38+Q39+Q40+Q41+Q42+Q43+Q44+Q45+Q51+Q52+Q53</f>
        <v>0</v>
      </c>
      <c r="R62" s="117" t="e">
        <f>J62+M62+N62+O62+Q62</f>
        <v>#REF!</v>
      </c>
    </row>
    <row r="63" spans="1:18" s="76" customFormat="1" ht="20.25" customHeight="1" thickBot="1">
      <c r="A63" s="162" t="s">
        <v>26</v>
      </c>
      <c r="B63" s="188">
        <f aca="true" t="shared" si="10" ref="B63:J63">B31+B62</f>
        <v>65202.1</v>
      </c>
      <c r="C63" s="201" t="e">
        <f t="shared" si="10"/>
        <v>#REF!</v>
      </c>
      <c r="D63" s="163" t="e">
        <f t="shared" si="10"/>
        <v>#REF!</v>
      </c>
      <c r="E63" s="163" t="e">
        <f t="shared" si="10"/>
        <v>#REF!</v>
      </c>
      <c r="F63" s="163" t="e">
        <f t="shared" si="10"/>
        <v>#REF!</v>
      </c>
      <c r="G63" s="163" t="e">
        <f t="shared" si="10"/>
        <v>#REF!</v>
      </c>
      <c r="H63" s="163" t="e">
        <f t="shared" si="10"/>
        <v>#REF!</v>
      </c>
      <c r="I63" s="202" t="e">
        <f t="shared" si="10"/>
        <v>#REF!</v>
      </c>
      <c r="J63" s="164" t="e">
        <f t="shared" si="10"/>
        <v>#REF!</v>
      </c>
      <c r="K63" s="165" t="e">
        <f>C63/B63%</f>
        <v>#REF!</v>
      </c>
      <c r="L63" s="169" t="e">
        <f aca="true" t="shared" si="11" ref="L63:Q63">L31+L62</f>
        <v>#REF!</v>
      </c>
      <c r="M63" s="175">
        <f t="shared" si="11"/>
        <v>0</v>
      </c>
      <c r="N63" s="176">
        <f t="shared" si="11"/>
        <v>1500</v>
      </c>
      <c r="O63" s="176">
        <f t="shared" si="11"/>
        <v>0</v>
      </c>
      <c r="P63" s="176">
        <f t="shared" si="11"/>
        <v>405.2</v>
      </c>
      <c r="Q63" s="75">
        <f t="shared" si="11"/>
        <v>1406.5</v>
      </c>
      <c r="R63" s="170" t="e">
        <f>J63+M63+N63+O63+P63+Q63</f>
        <v>#REF!</v>
      </c>
    </row>
    <row r="64" spans="1:18" s="20" customFormat="1" ht="22.5" customHeight="1" hidden="1">
      <c r="A64" s="488" t="s">
        <v>24</v>
      </c>
      <c r="B64" s="488"/>
      <c r="C64" s="488"/>
      <c r="D64" s="488"/>
      <c r="E64" s="488"/>
      <c r="F64" s="488"/>
      <c r="G64" s="488"/>
      <c r="H64" s="488"/>
      <c r="I64" s="488"/>
      <c r="J64" s="488"/>
      <c r="K64" s="45"/>
      <c r="L64" s="100"/>
      <c r="M64" s="122"/>
      <c r="N64" s="489">
        <v>4483</v>
      </c>
      <c r="O64" s="489"/>
      <c r="P64" s="107"/>
      <c r="Q64" s="107" t="s">
        <v>19</v>
      </c>
      <c r="R64" s="115"/>
    </row>
    <row r="65" spans="1:18" s="32" customFormat="1" ht="21.75" customHeight="1" hidden="1">
      <c r="A65" s="475" t="s">
        <v>23</v>
      </c>
      <c r="B65" s="475"/>
      <c r="C65" s="475"/>
      <c r="D65" s="475"/>
      <c r="E65" s="475"/>
      <c r="F65" s="475"/>
      <c r="G65" s="475"/>
      <c r="H65" s="475"/>
      <c r="I65" s="475"/>
      <c r="J65" s="475"/>
      <c r="K65" s="44"/>
      <c r="L65" s="100"/>
      <c r="M65" s="122"/>
      <c r="N65" s="487">
        <v>2499.7</v>
      </c>
      <c r="O65" s="487"/>
      <c r="P65" s="31"/>
      <c r="Q65" s="31" t="s">
        <v>19</v>
      </c>
      <c r="R65" s="116"/>
    </row>
    <row r="66" spans="1:18" ht="22.5" customHeight="1">
      <c r="A66" s="287"/>
      <c r="B66" s="287"/>
      <c r="C66" s="287"/>
      <c r="D66" s="287"/>
      <c r="E66" s="287"/>
      <c r="F66" s="287"/>
      <c r="G66" s="287"/>
      <c r="H66" s="287"/>
      <c r="I66" s="287"/>
      <c r="J66" s="455"/>
      <c r="K66" s="455"/>
      <c r="L66" s="287"/>
      <c r="M66" s="287"/>
      <c r="N66" s="287"/>
      <c r="O66" s="287"/>
      <c r="P66" s="287"/>
      <c r="Q66" s="287"/>
      <c r="R66" s="101"/>
    </row>
    <row r="67" spans="1:18" ht="22.5" customHeight="1">
      <c r="A67" s="288"/>
      <c r="B67" s="288"/>
      <c r="C67" s="288"/>
      <c r="D67" s="288"/>
      <c r="E67" s="449" t="s">
        <v>154</v>
      </c>
      <c r="F67" s="449"/>
      <c r="G67" s="449"/>
      <c r="H67" s="131"/>
      <c r="I67" s="131"/>
      <c r="J67" s="450" t="s">
        <v>155</v>
      </c>
      <c r="K67" s="450"/>
      <c r="L67" s="450"/>
      <c r="M67" s="131"/>
      <c r="N67" s="131"/>
      <c r="O67" s="448" t="s">
        <v>37</v>
      </c>
      <c r="P67" s="448"/>
      <c r="Q67" s="448"/>
      <c r="R67" s="448"/>
    </row>
    <row r="68" spans="3:18" ht="22.5" customHeight="1">
      <c r="C68" s="11"/>
      <c r="E68" s="449"/>
      <c r="F68" s="449"/>
      <c r="G68" s="449"/>
      <c r="H68" s="39"/>
      <c r="I68" s="39"/>
      <c r="J68" s="450"/>
      <c r="K68" s="450"/>
      <c r="L68" s="450"/>
      <c r="M68" s="289"/>
      <c r="N68" s="39"/>
      <c r="O68" s="448" t="s">
        <v>19</v>
      </c>
      <c r="P68" s="448"/>
      <c r="Q68" s="448" t="s">
        <v>72</v>
      </c>
      <c r="R68" s="448"/>
    </row>
    <row r="69" spans="1:18" s="290" customFormat="1" ht="28.5" customHeight="1">
      <c r="A69" s="429" t="s">
        <v>156</v>
      </c>
      <c r="B69" s="429"/>
      <c r="C69" s="429"/>
      <c r="E69" s="447">
        <v>28037.5</v>
      </c>
      <c r="F69" s="447"/>
      <c r="G69" s="447"/>
      <c r="H69" s="291"/>
      <c r="I69" s="291"/>
      <c r="J69" s="445">
        <v>29537.5</v>
      </c>
      <c r="K69" s="445"/>
      <c r="L69" s="445"/>
      <c r="M69" s="302"/>
      <c r="N69" s="291"/>
      <c r="O69" s="443">
        <f>J69-E69</f>
        <v>1500</v>
      </c>
      <c r="P69" s="443"/>
      <c r="Q69" s="444">
        <f>J69/E69%</f>
        <v>105.34997770842621</v>
      </c>
      <c r="R69" s="444"/>
    </row>
    <row r="70" spans="1:18" s="290" customFormat="1" ht="28.5" customHeight="1">
      <c r="A70" s="429" t="s">
        <v>157</v>
      </c>
      <c r="B70" s="429"/>
      <c r="C70" s="429"/>
      <c r="E70" s="447">
        <v>5810.9</v>
      </c>
      <c r="F70" s="447"/>
      <c r="G70" s="447"/>
      <c r="H70" s="291"/>
      <c r="I70" s="291"/>
      <c r="J70" s="445">
        <v>6216.1</v>
      </c>
      <c r="K70" s="445"/>
      <c r="L70" s="445"/>
      <c r="M70" s="302"/>
      <c r="N70" s="291"/>
      <c r="O70" s="443">
        <f>J70-E70</f>
        <v>405.2000000000007</v>
      </c>
      <c r="P70" s="443"/>
      <c r="Q70" s="444">
        <f>J70/E70%</f>
        <v>106.97310227331396</v>
      </c>
      <c r="R70" s="444"/>
    </row>
    <row r="71" spans="1:18" s="290" customFormat="1" ht="28.5" customHeight="1">
      <c r="A71" s="429" t="s">
        <v>145</v>
      </c>
      <c r="B71" s="429"/>
      <c r="C71" s="429"/>
      <c r="E71" s="447">
        <v>31353.7</v>
      </c>
      <c r="F71" s="447"/>
      <c r="G71" s="447"/>
      <c r="H71" s="291"/>
      <c r="I71" s="291"/>
      <c r="J71" s="445">
        <v>31353.7</v>
      </c>
      <c r="K71" s="445"/>
      <c r="L71" s="445"/>
      <c r="M71" s="302"/>
      <c r="N71" s="291"/>
      <c r="O71" s="443">
        <f>J71-E71</f>
        <v>0</v>
      </c>
      <c r="P71" s="443"/>
      <c r="Q71" s="444">
        <f>J71/E71%</f>
        <v>99.99999999999999</v>
      </c>
      <c r="R71" s="444"/>
    </row>
    <row r="72" spans="1:18" s="303" customFormat="1" ht="22.5" customHeight="1">
      <c r="A72" s="465" t="s">
        <v>151</v>
      </c>
      <c r="B72" s="465"/>
      <c r="C72" s="465"/>
      <c r="E72" s="466">
        <f>E69+E70+E71</f>
        <v>65202.100000000006</v>
      </c>
      <c r="F72" s="466"/>
      <c r="G72" s="466"/>
      <c r="H72" s="304"/>
      <c r="I72" s="304"/>
      <c r="J72" s="467">
        <f>J69+J70+J71</f>
        <v>67107.3</v>
      </c>
      <c r="K72" s="467"/>
      <c r="L72" s="467"/>
      <c r="M72" s="305"/>
      <c r="N72" s="304"/>
      <c r="O72" s="446">
        <f>J72-E72</f>
        <v>1905.199999999997</v>
      </c>
      <c r="P72" s="446"/>
      <c r="Q72" s="446">
        <f>J72/E72%</f>
        <v>102.92199177633849</v>
      </c>
      <c r="R72" s="446"/>
    </row>
    <row r="73" spans="3:18" ht="22.5" customHeight="1">
      <c r="C73" s="11"/>
      <c r="E73" s="294"/>
      <c r="F73" s="294"/>
      <c r="G73" s="294"/>
      <c r="H73" s="295"/>
      <c r="I73" s="295"/>
      <c r="J73" s="296"/>
      <c r="K73" s="296"/>
      <c r="L73" s="296"/>
      <c r="M73" s="297"/>
      <c r="N73" s="295"/>
      <c r="O73" s="295"/>
      <c r="P73" s="295"/>
      <c r="Q73" s="299"/>
      <c r="R73" s="300"/>
    </row>
    <row r="74" spans="1:18" s="290" customFormat="1" ht="22.5" customHeight="1">
      <c r="A74" s="438" t="s">
        <v>150</v>
      </c>
      <c r="B74" s="438"/>
      <c r="C74" s="438"/>
      <c r="E74" s="439">
        <v>1406.5</v>
      </c>
      <c r="F74" s="439"/>
      <c r="G74" s="439"/>
      <c r="H74" s="291"/>
      <c r="I74" s="291"/>
      <c r="J74" s="439">
        <v>1406.5</v>
      </c>
      <c r="K74" s="439"/>
      <c r="L74" s="439"/>
      <c r="M74" s="293"/>
      <c r="N74" s="292"/>
      <c r="O74" s="440">
        <f>J74-E74</f>
        <v>0</v>
      </c>
      <c r="P74" s="440"/>
      <c r="Q74" s="442">
        <f>J74/E74%</f>
        <v>100</v>
      </c>
      <c r="R74" s="442"/>
    </row>
    <row r="75" spans="1:18" s="290" customFormat="1" ht="22.5" customHeight="1">
      <c r="A75" s="438" t="s">
        <v>158</v>
      </c>
      <c r="B75" s="438"/>
      <c r="C75" s="438"/>
      <c r="E75" s="439">
        <v>186.4</v>
      </c>
      <c r="F75" s="439"/>
      <c r="G75" s="439"/>
      <c r="H75" s="292"/>
      <c r="I75" s="292"/>
      <c r="J75" s="439">
        <v>186.4</v>
      </c>
      <c r="K75" s="439"/>
      <c r="L75" s="439"/>
      <c r="M75" s="293"/>
      <c r="N75" s="292"/>
      <c r="O75" s="440">
        <f>J75-E75</f>
        <v>0</v>
      </c>
      <c r="P75" s="440"/>
      <c r="Q75" s="442">
        <f>J75/E75%</f>
        <v>100</v>
      </c>
      <c r="R75" s="442"/>
    </row>
    <row r="76" spans="3:18" ht="22.5" customHeight="1">
      <c r="C76" s="11"/>
      <c r="E76" s="295"/>
      <c r="F76" s="295"/>
      <c r="G76" s="295"/>
      <c r="H76" s="295"/>
      <c r="I76" s="295"/>
      <c r="J76" s="301"/>
      <c r="K76" s="301"/>
      <c r="L76" s="296"/>
      <c r="M76" s="297"/>
      <c r="N76" s="295"/>
      <c r="O76" s="298"/>
      <c r="P76" s="298"/>
      <c r="Q76" s="299"/>
      <c r="R76" s="300"/>
    </row>
    <row r="77" spans="1:18" s="306" customFormat="1" ht="22.5" customHeight="1">
      <c r="A77" s="468" t="s">
        <v>26</v>
      </c>
      <c r="B77" s="468"/>
      <c r="C77" s="468"/>
      <c r="E77" s="441">
        <f>E72+E74+E75</f>
        <v>66795</v>
      </c>
      <c r="F77" s="441"/>
      <c r="G77" s="441"/>
      <c r="H77" s="307"/>
      <c r="I77" s="307"/>
      <c r="J77" s="436">
        <f>J72+J74+J75</f>
        <v>68700.2</v>
      </c>
      <c r="K77" s="436"/>
      <c r="L77" s="436"/>
      <c r="M77" s="308"/>
      <c r="N77" s="307"/>
      <c r="O77" s="437">
        <f>J77-E77</f>
        <v>1905.199999999997</v>
      </c>
      <c r="P77" s="437"/>
      <c r="Q77" s="437">
        <f>J77/E77%</f>
        <v>102.85230930458866</v>
      </c>
      <c r="R77" s="437"/>
    </row>
    <row r="78" spans="3:18" ht="22.5" customHeight="1">
      <c r="C78" s="11"/>
      <c r="E78" s="295"/>
      <c r="F78" s="295"/>
      <c r="G78" s="295"/>
      <c r="H78" s="295"/>
      <c r="I78" s="295"/>
      <c r="J78" s="301"/>
      <c r="K78" s="301"/>
      <c r="L78" s="296"/>
      <c r="M78" s="297"/>
      <c r="N78" s="295"/>
      <c r="O78" s="298"/>
      <c r="P78" s="298"/>
      <c r="Q78" s="299"/>
      <c r="R78" s="300"/>
    </row>
    <row r="79" spans="3:18" ht="22.5" customHeight="1">
      <c r="C79" s="11"/>
      <c r="E79" s="295"/>
      <c r="F79" s="295"/>
      <c r="G79" s="295"/>
      <c r="H79" s="295"/>
      <c r="I79" s="295"/>
      <c r="J79" s="301"/>
      <c r="K79" s="301"/>
      <c r="L79" s="296"/>
      <c r="M79" s="297"/>
      <c r="N79" s="295"/>
      <c r="O79" s="298"/>
      <c r="P79" s="298"/>
      <c r="Q79" s="299"/>
      <c r="R79" s="300"/>
    </row>
    <row r="80" spans="3:18" ht="22.5" customHeight="1">
      <c r="C80" s="11"/>
      <c r="E80" s="295"/>
      <c r="F80" s="295"/>
      <c r="G80" s="295"/>
      <c r="H80" s="295"/>
      <c r="I80" s="295"/>
      <c r="J80" s="301"/>
      <c r="K80" s="301"/>
      <c r="L80" s="296"/>
      <c r="M80" s="297"/>
      <c r="N80" s="295"/>
      <c r="O80" s="298"/>
      <c r="P80" s="298"/>
      <c r="Q80" s="299"/>
      <c r="R80" s="300"/>
    </row>
    <row r="81" spans="3:18" ht="22.5" customHeight="1">
      <c r="C81" s="11"/>
      <c r="E81" s="295"/>
      <c r="F81" s="295"/>
      <c r="G81" s="295"/>
      <c r="H81" s="295"/>
      <c r="I81" s="295"/>
      <c r="J81" s="301"/>
      <c r="K81" s="301"/>
      <c r="L81" s="296"/>
      <c r="M81" s="297"/>
      <c r="N81" s="295"/>
      <c r="O81" s="298"/>
      <c r="P81" s="298"/>
      <c r="Q81" s="299"/>
      <c r="R81" s="300"/>
    </row>
    <row r="82" spans="3:18" ht="22.5" customHeight="1">
      <c r="C82" s="11"/>
      <c r="E82" s="295"/>
      <c r="F82" s="295"/>
      <c r="G82" s="295"/>
      <c r="H82" s="295"/>
      <c r="I82" s="295"/>
      <c r="J82" s="301"/>
      <c r="K82" s="301"/>
      <c r="L82" s="296"/>
      <c r="M82" s="297"/>
      <c r="N82" s="295"/>
      <c r="O82" s="298"/>
      <c r="P82" s="298"/>
      <c r="Q82" s="299"/>
      <c r="R82" s="300"/>
    </row>
    <row r="83" spans="3:18" ht="22.5" customHeight="1">
      <c r="C83" s="11"/>
      <c r="K83" s="106"/>
      <c r="R83" s="260"/>
    </row>
    <row r="84" spans="3:18" ht="22.5" customHeight="1">
      <c r="C84" s="11"/>
      <c r="K84" s="106"/>
      <c r="R84" s="260"/>
    </row>
    <row r="85" spans="3:18" ht="22.5" customHeight="1">
      <c r="C85" s="11"/>
      <c r="K85" s="106"/>
      <c r="R85" s="260"/>
    </row>
    <row r="86" spans="3:18" ht="22.5" customHeight="1">
      <c r="C86" s="11"/>
      <c r="K86" s="106"/>
      <c r="R86" s="260"/>
    </row>
    <row r="87" spans="3:18" ht="22.5" customHeight="1">
      <c r="C87" s="11"/>
      <c r="K87" s="106"/>
      <c r="R87" s="260"/>
    </row>
    <row r="88" spans="3:18" ht="22.5" customHeight="1">
      <c r="C88" s="11"/>
      <c r="K88" s="106"/>
      <c r="R88" s="260"/>
    </row>
    <row r="89" spans="3:11" ht="22.5" customHeight="1">
      <c r="C89" s="11"/>
      <c r="K89" s="106"/>
    </row>
    <row r="90" spans="1:18" s="8" customFormat="1" ht="15.75">
      <c r="A90" s="258"/>
      <c r="C90" s="454" t="s">
        <v>144</v>
      </c>
      <c r="D90" s="454"/>
      <c r="E90" s="459"/>
      <c r="F90" s="454" t="s">
        <v>36</v>
      </c>
      <c r="G90" s="454"/>
      <c r="H90" s="10"/>
      <c r="I90" s="258"/>
      <c r="J90" s="463" t="s">
        <v>37</v>
      </c>
      <c r="K90" s="463"/>
      <c r="L90" s="463"/>
      <c r="M90" s="463"/>
      <c r="Q90" s="234"/>
      <c r="R90" s="121"/>
    </row>
    <row r="91" spans="1:18" s="9" customFormat="1" ht="15.75" customHeight="1">
      <c r="A91" s="19"/>
      <c r="C91" s="457" t="s">
        <v>146</v>
      </c>
      <c r="D91" s="458" t="s">
        <v>147</v>
      </c>
      <c r="E91" s="459"/>
      <c r="F91" s="457" t="s">
        <v>146</v>
      </c>
      <c r="G91" s="458" t="s">
        <v>147</v>
      </c>
      <c r="H91" s="40"/>
      <c r="I91" s="19"/>
      <c r="J91" s="462" t="s">
        <v>146</v>
      </c>
      <c r="K91" s="462"/>
      <c r="L91" s="464" t="s">
        <v>147</v>
      </c>
      <c r="M91" s="464"/>
      <c r="Q91" s="234"/>
      <c r="R91" s="121"/>
    </row>
    <row r="92" spans="1:18" s="237" customFormat="1" ht="15.75" customHeight="1">
      <c r="A92" s="19"/>
      <c r="C92" s="457"/>
      <c r="D92" s="458"/>
      <c r="E92" s="459"/>
      <c r="F92" s="457"/>
      <c r="G92" s="458"/>
      <c r="H92" s="238"/>
      <c r="I92" s="19"/>
      <c r="J92" s="243" t="s">
        <v>19</v>
      </c>
      <c r="K92" s="239" t="s">
        <v>72</v>
      </c>
      <c r="L92" s="242" t="s">
        <v>19</v>
      </c>
      <c r="M92" s="239" t="s">
        <v>72</v>
      </c>
      <c r="Q92" s="240"/>
      <c r="R92" s="241"/>
    </row>
    <row r="93" spans="1:18" s="9" customFormat="1" ht="15.75">
      <c r="A93" s="453" t="s">
        <v>1</v>
      </c>
      <c r="B93" s="453"/>
      <c r="C93" s="255">
        <v>28037.5</v>
      </c>
      <c r="D93" s="250"/>
      <c r="E93" s="459"/>
      <c r="F93" s="256">
        <v>29537.5</v>
      </c>
      <c r="G93" s="251"/>
      <c r="H93" s="16"/>
      <c r="I93" s="19"/>
      <c r="J93" s="266">
        <f>F93-C93</f>
        <v>1500</v>
      </c>
      <c r="K93" s="267">
        <f>F93/C93%</f>
        <v>105.34997770842621</v>
      </c>
      <c r="L93" s="249"/>
      <c r="M93" s="101"/>
      <c r="O93" s="16">
        <f>5810.9+500</f>
        <v>6310.9</v>
      </c>
      <c r="P93" s="16"/>
      <c r="Q93" s="234"/>
      <c r="R93" s="121"/>
    </row>
    <row r="94" spans="1:18" s="9" customFormat="1" ht="15.75">
      <c r="A94" s="453" t="s">
        <v>145</v>
      </c>
      <c r="B94" s="453"/>
      <c r="C94" s="255">
        <v>31353.7</v>
      </c>
      <c r="D94" s="250"/>
      <c r="E94" s="459"/>
      <c r="F94" s="256">
        <v>31353.7</v>
      </c>
      <c r="G94" s="251"/>
      <c r="H94" s="16"/>
      <c r="I94" s="19"/>
      <c r="J94" s="257"/>
      <c r="K94" s="257"/>
      <c r="L94" s="249"/>
      <c r="M94" s="101"/>
      <c r="Q94" s="234"/>
      <c r="R94" s="121"/>
    </row>
    <row r="95" spans="1:18" s="8" customFormat="1" ht="15.75">
      <c r="A95" s="454" t="s">
        <v>27</v>
      </c>
      <c r="B95" s="454"/>
      <c r="C95" s="260">
        <f>SUM(C93:C94)</f>
        <v>59391.2</v>
      </c>
      <c r="D95" s="261">
        <v>59391.2</v>
      </c>
      <c r="E95" s="459"/>
      <c r="F95" s="262">
        <f>SUM(F93:F94)</f>
        <v>60891.2</v>
      </c>
      <c r="G95" s="263">
        <v>64916.2</v>
      </c>
      <c r="H95" s="264"/>
      <c r="I95" s="258"/>
      <c r="J95" s="260"/>
      <c r="K95" s="260"/>
      <c r="L95" s="261">
        <f>G95-D95</f>
        <v>5525</v>
      </c>
      <c r="M95" s="259">
        <f>G95/D95%</f>
        <v>109.30272498282575</v>
      </c>
      <c r="Q95" s="234"/>
      <c r="R95" s="121"/>
    </row>
    <row r="96" spans="1:18" s="8" customFormat="1" ht="15.75">
      <c r="A96" s="10"/>
      <c r="B96" s="10"/>
      <c r="C96" s="260"/>
      <c r="D96" s="261"/>
      <c r="E96" s="459"/>
      <c r="F96" s="262"/>
      <c r="G96" s="263"/>
      <c r="H96" s="264"/>
      <c r="I96" s="258"/>
      <c r="J96" s="260"/>
      <c r="K96" s="260"/>
      <c r="L96" s="261"/>
      <c r="M96" s="259"/>
      <c r="Q96" s="234">
        <f>5810.9+383.2</f>
        <v>6194.099999999999</v>
      </c>
      <c r="R96" s="121"/>
    </row>
    <row r="97" spans="1:18" s="9" customFormat="1" ht="15.75">
      <c r="A97" s="453" t="s">
        <v>2</v>
      </c>
      <c r="B97" s="453"/>
      <c r="C97" s="255">
        <v>5810.9</v>
      </c>
      <c r="D97" s="250">
        <v>5810.9</v>
      </c>
      <c r="E97" s="459"/>
      <c r="F97" s="256">
        <v>6194.1</v>
      </c>
      <c r="G97" s="251">
        <v>3575.6</v>
      </c>
      <c r="H97" s="16"/>
      <c r="I97" s="19"/>
      <c r="J97" s="266">
        <f>F97-C97</f>
        <v>383.2000000000007</v>
      </c>
      <c r="K97" s="267">
        <f>F97/C97%</f>
        <v>106.59450343320313</v>
      </c>
      <c r="L97" s="261">
        <f>G97-D97</f>
        <v>-2235.2999999999997</v>
      </c>
      <c r="M97" s="265">
        <f>G97/D97%</f>
        <v>61.53263694092138</v>
      </c>
      <c r="Q97" s="234"/>
      <c r="R97" s="121"/>
    </row>
    <row r="98" spans="3:18" s="9" customFormat="1" ht="15.75">
      <c r="C98" s="255"/>
      <c r="D98" s="250"/>
      <c r="E98" s="459"/>
      <c r="F98" s="256"/>
      <c r="G98" s="251"/>
      <c r="H98" s="16"/>
      <c r="I98" s="19"/>
      <c r="J98" s="257"/>
      <c r="K98" s="257"/>
      <c r="L98" s="249"/>
      <c r="M98" s="101"/>
      <c r="Q98" s="234"/>
      <c r="R98" s="121"/>
    </row>
    <row r="99" spans="1:18" s="8" customFormat="1" ht="15.75">
      <c r="A99" s="454" t="s">
        <v>151</v>
      </c>
      <c r="B99" s="454"/>
      <c r="C99" s="260">
        <f>C95+C97</f>
        <v>65202.1</v>
      </c>
      <c r="D99" s="261">
        <f>D95+D97</f>
        <v>65202.1</v>
      </c>
      <c r="E99" s="459"/>
      <c r="F99" s="264">
        <f>F95+F97</f>
        <v>67085.3</v>
      </c>
      <c r="G99" s="263">
        <f>G95+G97</f>
        <v>68491.8</v>
      </c>
      <c r="H99" s="264"/>
      <c r="I99" s="264"/>
      <c r="J99" s="260">
        <f>F99-C99</f>
        <v>1883.2000000000044</v>
      </c>
      <c r="K99" s="248">
        <f>F99/C99%</f>
        <v>102.88825053180804</v>
      </c>
      <c r="L99" s="261">
        <f>G99-D99</f>
        <v>3289.7000000000044</v>
      </c>
      <c r="M99" s="265">
        <f>G99/D99%</f>
        <v>105.04538964235816</v>
      </c>
      <c r="Q99" s="234"/>
      <c r="R99" s="121"/>
    </row>
    <row r="100" spans="1:18" s="8" customFormat="1" ht="15.75">
      <c r="A100" s="10"/>
      <c r="B100" s="10"/>
      <c r="C100" s="260"/>
      <c r="D100" s="261"/>
      <c r="E100" s="459"/>
      <c r="F100" s="264"/>
      <c r="G100" s="263"/>
      <c r="H100" s="264"/>
      <c r="I100" s="264"/>
      <c r="J100" s="260"/>
      <c r="K100" s="248"/>
      <c r="L100" s="261"/>
      <c r="M100" s="265"/>
      <c r="Q100" s="234"/>
      <c r="R100" s="121"/>
    </row>
    <row r="101" spans="1:18" s="270" customFormat="1" ht="15.75">
      <c r="A101" s="451" t="s">
        <v>150</v>
      </c>
      <c r="B101" s="451"/>
      <c r="C101" s="272">
        <v>1406.5</v>
      </c>
      <c r="D101" s="272">
        <v>1406.5</v>
      </c>
      <c r="E101" s="459"/>
      <c r="F101" s="273">
        <v>1406.5</v>
      </c>
      <c r="G101" s="273"/>
      <c r="H101" s="273"/>
      <c r="I101" s="273"/>
      <c r="J101" s="268"/>
      <c r="K101" s="268"/>
      <c r="L101" s="268"/>
      <c r="M101" s="269"/>
      <c r="R101" s="271"/>
    </row>
    <row r="102" spans="3:18" s="9" customFormat="1" ht="15.75">
      <c r="C102" s="255"/>
      <c r="D102" s="247"/>
      <c r="E102" s="459"/>
      <c r="F102" s="16"/>
      <c r="G102" s="16"/>
      <c r="H102" s="16"/>
      <c r="I102" s="16"/>
      <c r="J102" s="248"/>
      <c r="K102" s="248"/>
      <c r="L102" s="249"/>
      <c r="M102" s="123"/>
      <c r="Q102" s="234"/>
      <c r="R102" s="121"/>
    </row>
    <row r="103" spans="1:18" s="277" customFormat="1" ht="15.75">
      <c r="A103" s="452" t="s">
        <v>26</v>
      </c>
      <c r="B103" s="452"/>
      <c r="C103" s="279">
        <f>C99+C101</f>
        <v>66608.6</v>
      </c>
      <c r="D103" s="279">
        <f>D99+D101</f>
        <v>66608.6</v>
      </c>
      <c r="E103" s="275"/>
      <c r="F103" s="278">
        <f>F99+F101</f>
        <v>68491.8</v>
      </c>
      <c r="G103" s="278">
        <f>G99</f>
        <v>68491.8</v>
      </c>
      <c r="H103" s="275"/>
      <c r="I103" s="275"/>
      <c r="J103" s="280"/>
      <c r="K103" s="280"/>
      <c r="L103" s="280">
        <f>G103-D103</f>
        <v>1883.199999999997</v>
      </c>
      <c r="M103" s="276"/>
      <c r="Q103" s="281"/>
      <c r="R103" s="274"/>
    </row>
    <row r="104" spans="3:18" s="9" customFormat="1" ht="15.75">
      <c r="C104" s="255"/>
      <c r="D104" s="247"/>
      <c r="E104" s="16"/>
      <c r="F104" s="16"/>
      <c r="G104" s="16"/>
      <c r="H104" s="16"/>
      <c r="I104" s="16"/>
      <c r="J104" s="248"/>
      <c r="K104" s="248"/>
      <c r="L104" s="249"/>
      <c r="M104" s="123"/>
      <c r="Q104" s="234"/>
      <c r="R104" s="121"/>
    </row>
    <row r="105" spans="3:18" s="9" customFormat="1" ht="15.75">
      <c r="C105" s="247"/>
      <c r="D105" s="247"/>
      <c r="E105" s="16"/>
      <c r="F105" s="16"/>
      <c r="G105" s="16"/>
      <c r="H105" s="16"/>
      <c r="I105" s="16"/>
      <c r="J105" s="248"/>
      <c r="K105" s="248"/>
      <c r="L105" s="249"/>
      <c r="M105" s="123"/>
      <c r="Q105" s="234"/>
      <c r="R105" s="121"/>
    </row>
    <row r="106" spans="1:18" s="15" customFormat="1" ht="15.75">
      <c r="A106" s="15" t="s">
        <v>148</v>
      </c>
      <c r="C106" s="250">
        <v>1406.5</v>
      </c>
      <c r="D106" s="250"/>
      <c r="E106" s="251"/>
      <c r="F106" s="251">
        <v>1406.5</v>
      </c>
      <c r="G106" s="251"/>
      <c r="H106" s="251"/>
      <c r="I106" s="251"/>
      <c r="J106" s="248"/>
      <c r="K106" s="248"/>
      <c r="L106" s="249"/>
      <c r="M106" s="101"/>
      <c r="O106" s="251">
        <f>C108+383.2</f>
        <v>6194.099999999999</v>
      </c>
      <c r="P106" s="251"/>
      <c r="Q106" s="235"/>
      <c r="R106" s="236"/>
    </row>
    <row r="107" spans="1:13" s="244" customFormat="1" ht="15.75">
      <c r="A107" s="456" t="s">
        <v>27</v>
      </c>
      <c r="B107" s="456"/>
      <c r="C107" s="252">
        <f>C93+C94+C106</f>
        <v>60797.7</v>
      </c>
      <c r="D107" s="252">
        <v>55797.7</v>
      </c>
      <c r="E107" s="252"/>
      <c r="F107" s="252">
        <f>F93+F94+F106</f>
        <v>62297.7</v>
      </c>
      <c r="G107" s="252" t="e">
        <f>64613.2+L31</f>
        <v>#REF!</v>
      </c>
      <c r="H107" s="252" t="e">
        <f>G107-F107</f>
        <v>#REF!</v>
      </c>
      <c r="I107" s="252"/>
      <c r="J107" s="248"/>
      <c r="K107" s="248"/>
      <c r="L107" s="252" t="e">
        <f>G107-D107</f>
        <v>#REF!</v>
      </c>
      <c r="M107" s="244" t="e">
        <f>G107/D107%</f>
        <v>#REF!</v>
      </c>
    </row>
    <row r="108" spans="1:18" s="9" customFormat="1" ht="15.75">
      <c r="A108" s="9" t="s">
        <v>2</v>
      </c>
      <c r="C108" s="247">
        <v>5810.9</v>
      </c>
      <c r="D108" s="247">
        <v>5810.9</v>
      </c>
      <c r="E108" s="16"/>
      <c r="F108" s="16">
        <v>6194.1</v>
      </c>
      <c r="G108" s="16">
        <v>3575.6</v>
      </c>
      <c r="H108" s="16">
        <f>G108-F108</f>
        <v>-2618.5000000000005</v>
      </c>
      <c r="I108" s="16"/>
      <c r="J108" s="248">
        <f>F108-C108</f>
        <v>383.2000000000007</v>
      </c>
      <c r="K108" s="248">
        <f>F108/C108%</f>
        <v>106.59450343320313</v>
      </c>
      <c r="L108" s="249">
        <f>G108-D108</f>
        <v>-2235.2999999999997</v>
      </c>
      <c r="M108" s="123">
        <f>G108/D108%</f>
        <v>61.53263694092138</v>
      </c>
      <c r="Q108" s="234"/>
      <c r="R108" s="121"/>
    </row>
    <row r="109" spans="1:13" s="245" customFormat="1" ht="21.75" customHeight="1">
      <c r="A109" s="245" t="s">
        <v>26</v>
      </c>
      <c r="C109" s="253">
        <f>C107+C108</f>
        <v>66608.59999999999</v>
      </c>
      <c r="D109" s="253">
        <f>D107+D108</f>
        <v>61608.6</v>
      </c>
      <c r="E109" s="253"/>
      <c r="F109" s="253">
        <f>F107+F108</f>
        <v>68491.8</v>
      </c>
      <c r="G109" s="253" t="e">
        <f>G107+G108</f>
        <v>#REF!</v>
      </c>
      <c r="H109" s="253" t="e">
        <f>H107+H108</f>
        <v>#REF!</v>
      </c>
      <c r="I109" s="253"/>
      <c r="J109" s="248"/>
      <c r="K109" s="248"/>
      <c r="L109" s="254" t="e">
        <f>L107+L108</f>
        <v>#REF!</v>
      </c>
      <c r="M109" s="246"/>
    </row>
    <row r="110" spans="3:12" ht="15.75">
      <c r="C110" s="11"/>
      <c r="D110" s="11"/>
      <c r="E110" s="11"/>
      <c r="F110" s="11"/>
      <c r="G110" s="11"/>
      <c r="H110" s="11"/>
      <c r="I110" s="11" t="s">
        <v>137</v>
      </c>
      <c r="J110" s="248"/>
      <c r="K110" s="248"/>
      <c r="L110" s="249"/>
    </row>
    <row r="111" spans="3:12" ht="15.75">
      <c r="C111" s="11">
        <f>C93+C94</f>
        <v>59391.2</v>
      </c>
      <c r="D111" s="11"/>
      <c r="E111" s="11"/>
      <c r="F111" s="11"/>
      <c r="G111" s="11"/>
      <c r="H111" s="11"/>
      <c r="I111" s="11"/>
      <c r="J111" s="248"/>
      <c r="K111" s="248"/>
      <c r="L111" s="249"/>
    </row>
    <row r="112" spans="3:12" ht="15.75">
      <c r="C112" s="11"/>
      <c r="D112" s="11"/>
      <c r="E112" s="11"/>
      <c r="F112" s="11"/>
      <c r="G112" s="11"/>
      <c r="H112" s="11"/>
      <c r="I112" s="11"/>
      <c r="J112" s="248"/>
      <c r="K112" s="248"/>
      <c r="L112" s="249"/>
    </row>
    <row r="113" spans="3:12" ht="15.75">
      <c r="C113" s="11"/>
      <c r="D113" s="11"/>
      <c r="E113" s="11"/>
      <c r="F113" s="11"/>
      <c r="G113" s="11"/>
      <c r="H113" s="11"/>
      <c r="I113" s="11"/>
      <c r="J113" s="248"/>
      <c r="K113" s="248"/>
      <c r="L113" s="249"/>
    </row>
  </sheetData>
  <sheetProtection/>
  <mergeCells count="80">
    <mergeCell ref="R2:R3"/>
    <mergeCell ref="M2:Q2"/>
    <mergeCell ref="M32:Q32"/>
    <mergeCell ref="R32:R33"/>
    <mergeCell ref="N65:O65"/>
    <mergeCell ref="A64:J64"/>
    <mergeCell ref="N64:O64"/>
    <mergeCell ref="C32:C33"/>
    <mergeCell ref="D32:I32"/>
    <mergeCell ref="J32:K32"/>
    <mergeCell ref="L32:L33"/>
    <mergeCell ref="A32:A33"/>
    <mergeCell ref="B32:B33"/>
    <mergeCell ref="A65:J65"/>
    <mergeCell ref="A1:Q1"/>
    <mergeCell ref="A2:A3"/>
    <mergeCell ref="B2:B3"/>
    <mergeCell ref="C2:C3"/>
    <mergeCell ref="L2:L3"/>
    <mergeCell ref="D2:I2"/>
    <mergeCell ref="J2:K2"/>
    <mergeCell ref="J91:K91"/>
    <mergeCell ref="J90:M90"/>
    <mergeCell ref="L91:M91"/>
    <mergeCell ref="A71:C71"/>
    <mergeCell ref="E71:G71"/>
    <mergeCell ref="A72:C72"/>
    <mergeCell ref="E72:G72"/>
    <mergeCell ref="J72:L72"/>
    <mergeCell ref="A77:C77"/>
    <mergeCell ref="J66:K66"/>
    <mergeCell ref="C90:D90"/>
    <mergeCell ref="F90:G90"/>
    <mergeCell ref="A107:B107"/>
    <mergeCell ref="C91:C92"/>
    <mergeCell ref="D91:D92"/>
    <mergeCell ref="F91:F92"/>
    <mergeCell ref="G91:G92"/>
    <mergeCell ref="A95:B95"/>
    <mergeCell ref="E90:E102"/>
    <mergeCell ref="A101:B101"/>
    <mergeCell ref="A103:B103"/>
    <mergeCell ref="A93:B93"/>
    <mergeCell ref="A94:B94"/>
    <mergeCell ref="A97:B97"/>
    <mergeCell ref="A99:B99"/>
    <mergeCell ref="O67:R67"/>
    <mergeCell ref="O68:P68"/>
    <mergeCell ref="Q68:R68"/>
    <mergeCell ref="O69:P69"/>
    <mergeCell ref="Q69:R69"/>
    <mergeCell ref="E67:G68"/>
    <mergeCell ref="J67:L68"/>
    <mergeCell ref="A69:C69"/>
    <mergeCell ref="E69:G69"/>
    <mergeCell ref="J69:L69"/>
    <mergeCell ref="A70:C70"/>
    <mergeCell ref="E70:G70"/>
    <mergeCell ref="J70:L70"/>
    <mergeCell ref="O70:P70"/>
    <mergeCell ref="Q70:R70"/>
    <mergeCell ref="J71:L71"/>
    <mergeCell ref="O71:P71"/>
    <mergeCell ref="Q71:R71"/>
    <mergeCell ref="O72:P72"/>
    <mergeCell ref="Q72:R72"/>
    <mergeCell ref="A74:C74"/>
    <mergeCell ref="E74:G74"/>
    <mergeCell ref="J74:L74"/>
    <mergeCell ref="O74:P74"/>
    <mergeCell ref="Q75:R75"/>
    <mergeCell ref="Q74:R74"/>
    <mergeCell ref="J77:L77"/>
    <mergeCell ref="O77:P77"/>
    <mergeCell ref="Q77:R77"/>
    <mergeCell ref="A75:C75"/>
    <mergeCell ref="E75:G75"/>
    <mergeCell ref="J75:L75"/>
    <mergeCell ref="O75:P75"/>
    <mergeCell ref="E77:G77"/>
  </mergeCells>
  <printOptions/>
  <pageMargins left="0.1968503937007874" right="0" top="0.5905511811023623" bottom="0" header="0" footer="0"/>
  <pageSetup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dimension ref="A1:H78"/>
  <sheetViews>
    <sheetView tabSelected="1" view="pageBreakPreview" zoomScaleNormal="75" zoomScaleSheetLayoutView="100" zoomScalePageLayoutView="0" workbookViewId="0" topLeftCell="A61">
      <selection activeCell="C66" sqref="C66"/>
    </sheetView>
  </sheetViews>
  <sheetFormatPr defaultColWidth="9.00390625" defaultRowHeight="12.75"/>
  <cols>
    <col min="1" max="1" width="8.75390625" style="344" customWidth="1"/>
    <col min="2" max="2" width="42.25390625" style="344" customWidth="1"/>
    <col min="3" max="3" width="78.625" style="344" customWidth="1"/>
    <col min="4" max="4" width="10.00390625" style="344" customWidth="1"/>
    <col min="5" max="5" width="9.25390625" style="344" customWidth="1"/>
    <col min="6" max="6" width="10.25390625" style="344" customWidth="1"/>
    <col min="7" max="7" width="12.25390625" style="344" customWidth="1"/>
    <col min="8" max="8" width="12.875" style="344" customWidth="1"/>
    <col min="9" max="16384" width="9.125" style="344" customWidth="1"/>
  </cols>
  <sheetData>
    <row r="1" spans="1:7" ht="96.75" customHeight="1">
      <c r="A1" s="342"/>
      <c r="B1" s="342"/>
      <c r="C1" s="342"/>
      <c r="D1" s="342"/>
      <c r="E1" s="343" t="s">
        <v>267</v>
      </c>
      <c r="G1" s="342"/>
    </row>
    <row r="2" spans="1:7" ht="16.5" customHeight="1">
      <c r="A2" s="342"/>
      <c r="B2" s="342"/>
      <c r="C2" s="342"/>
      <c r="D2" s="417" t="s">
        <v>294</v>
      </c>
      <c r="E2" s="417"/>
      <c r="F2" s="418"/>
      <c r="G2" s="416"/>
    </row>
    <row r="3" spans="1:7" ht="16.5" customHeight="1">
      <c r="A3" s="342"/>
      <c r="B3" s="342"/>
      <c r="C3" s="342"/>
      <c r="D3" s="416"/>
      <c r="E3" s="417" t="s">
        <v>293</v>
      </c>
      <c r="F3" s="418"/>
      <c r="G3" s="416"/>
    </row>
    <row r="4" spans="1:7" ht="12.75">
      <c r="A4" s="342"/>
      <c r="B4" s="342"/>
      <c r="C4" s="342"/>
      <c r="D4" s="342"/>
      <c r="E4" s="343"/>
      <c r="F4" s="343"/>
      <c r="G4" s="342"/>
    </row>
    <row r="5" spans="1:7" ht="31.5" customHeight="1">
      <c r="A5" s="504" t="s">
        <v>263</v>
      </c>
      <c r="B5" s="504"/>
      <c r="C5" s="504"/>
      <c r="D5" s="504"/>
      <c r="E5" s="504"/>
      <c r="F5" s="504"/>
      <c r="G5" s="504"/>
    </row>
    <row r="6" spans="1:7" ht="13.5" thickBot="1">
      <c r="A6" s="342"/>
      <c r="B6" s="342"/>
      <c r="C6" s="342"/>
      <c r="D6" s="342"/>
      <c r="E6" s="342"/>
      <c r="F6" s="342"/>
      <c r="G6" s="372" t="s">
        <v>186</v>
      </c>
    </row>
    <row r="7" spans="1:7" ht="97.5" customHeight="1">
      <c r="A7" s="391" t="s">
        <v>197</v>
      </c>
      <c r="B7" s="392" t="s">
        <v>187</v>
      </c>
      <c r="C7" s="393" t="s">
        <v>188</v>
      </c>
      <c r="D7" s="393" t="s">
        <v>271</v>
      </c>
      <c r="E7" s="393" t="s">
        <v>190</v>
      </c>
      <c r="F7" s="393" t="s">
        <v>191</v>
      </c>
      <c r="G7" s="394" t="s">
        <v>192</v>
      </c>
    </row>
    <row r="8" spans="1:7" ht="13.5" thickBot="1">
      <c r="A8" s="373">
        <v>1</v>
      </c>
      <c r="B8" s="345">
        <v>2</v>
      </c>
      <c r="C8" s="374">
        <v>3</v>
      </c>
      <c r="D8" s="374">
        <v>4</v>
      </c>
      <c r="E8" s="374">
        <v>5</v>
      </c>
      <c r="F8" s="374">
        <v>6</v>
      </c>
      <c r="G8" s="375">
        <v>7</v>
      </c>
    </row>
    <row r="9" spans="1:8" ht="33.75" customHeight="1" thickBot="1">
      <c r="A9" s="376" t="s">
        <v>51</v>
      </c>
      <c r="B9" s="346" t="s">
        <v>198</v>
      </c>
      <c r="C9" s="377"/>
      <c r="D9" s="378"/>
      <c r="E9" s="379"/>
      <c r="F9" s="378"/>
      <c r="G9" s="351">
        <f>G10+G11+G12+G13+G14+G15+G16+G17+G18+G19+G20+G21+G22+G23+G24+G25+G26+G27+G28+G29+G30+G31+G32+G33+G34+G35+G36+G37+G38+G39+G40+G41+G42+G43+G44+G45+G46+G47+G48+G49+G50+G51+G52+G55</f>
        <v>13984300</v>
      </c>
      <c r="H9" s="410">
        <f>G11+G12+G13+G14+G15+G16+G17+G18+G19+G20+G21+G22+G23+G24+G25+G26+G27+G28+G29</f>
        <v>10523600</v>
      </c>
    </row>
    <row r="10" spans="1:7" ht="30" customHeight="1">
      <c r="A10" s="369" t="s">
        <v>28</v>
      </c>
      <c r="B10" s="356" t="s">
        <v>193</v>
      </c>
      <c r="C10" s="357" t="s">
        <v>194</v>
      </c>
      <c r="D10" s="380"/>
      <c r="E10" s="381"/>
      <c r="F10" s="380"/>
      <c r="G10" s="368">
        <v>24500</v>
      </c>
    </row>
    <row r="11" spans="1:7" ht="33" customHeight="1">
      <c r="A11" s="493" t="s">
        <v>38</v>
      </c>
      <c r="B11" s="492" t="s">
        <v>199</v>
      </c>
      <c r="C11" s="311" t="s">
        <v>276</v>
      </c>
      <c r="D11" s="361">
        <v>8064093</v>
      </c>
      <c r="E11" s="362"/>
      <c r="F11" s="361">
        <v>6123893</v>
      </c>
      <c r="G11" s="363">
        <v>1940200</v>
      </c>
    </row>
    <row r="12" spans="1:7" ht="23.25" customHeight="1">
      <c r="A12" s="493"/>
      <c r="B12" s="492"/>
      <c r="C12" s="311" t="s">
        <v>274</v>
      </c>
      <c r="D12" s="361">
        <v>3329946</v>
      </c>
      <c r="E12" s="362">
        <v>21.8</v>
      </c>
      <c r="F12" s="361"/>
      <c r="G12" s="363">
        <v>2603100</v>
      </c>
    </row>
    <row r="13" spans="1:7" ht="31.5" customHeight="1">
      <c r="A13" s="493"/>
      <c r="B13" s="492"/>
      <c r="C13" s="311" t="s">
        <v>275</v>
      </c>
      <c r="D13" s="361">
        <v>1188897</v>
      </c>
      <c r="E13" s="362">
        <v>37.8</v>
      </c>
      <c r="F13" s="361"/>
      <c r="G13" s="363">
        <v>739200</v>
      </c>
    </row>
    <row r="14" spans="1:7" ht="32.25" customHeight="1">
      <c r="A14" s="493"/>
      <c r="B14" s="492"/>
      <c r="C14" s="311" t="s">
        <v>163</v>
      </c>
      <c r="D14" s="361">
        <v>255000</v>
      </c>
      <c r="E14" s="362"/>
      <c r="F14" s="361"/>
      <c r="G14" s="363">
        <v>255000</v>
      </c>
    </row>
    <row r="15" spans="1:7" ht="23.25" customHeight="1">
      <c r="A15" s="493"/>
      <c r="B15" s="492"/>
      <c r="C15" s="311" t="s">
        <v>278</v>
      </c>
      <c r="D15" s="361">
        <v>4200000</v>
      </c>
      <c r="E15" s="362"/>
      <c r="F15" s="361">
        <v>3700000</v>
      </c>
      <c r="G15" s="363">
        <v>500000</v>
      </c>
    </row>
    <row r="16" spans="1:7" ht="23.25" customHeight="1">
      <c r="A16" s="493"/>
      <c r="B16" s="492"/>
      <c r="C16" s="311" t="s">
        <v>165</v>
      </c>
      <c r="D16" s="361">
        <v>179543</v>
      </c>
      <c r="E16" s="362"/>
      <c r="F16" s="361"/>
      <c r="G16" s="363">
        <v>179500</v>
      </c>
    </row>
    <row r="17" spans="1:7" ht="23.25" customHeight="1">
      <c r="A17" s="493"/>
      <c r="B17" s="492"/>
      <c r="C17" s="311" t="s">
        <v>166</v>
      </c>
      <c r="D17" s="361">
        <v>226163</v>
      </c>
      <c r="E17" s="362"/>
      <c r="F17" s="361"/>
      <c r="G17" s="363">
        <v>226200</v>
      </c>
    </row>
    <row r="18" spans="1:7" ht="18.75" customHeight="1">
      <c r="A18" s="493"/>
      <c r="B18" s="492"/>
      <c r="C18" s="311" t="s">
        <v>167</v>
      </c>
      <c r="D18" s="361">
        <v>89831</v>
      </c>
      <c r="E18" s="362"/>
      <c r="F18" s="361"/>
      <c r="G18" s="363">
        <v>89800</v>
      </c>
    </row>
    <row r="19" spans="1:7" ht="18.75" customHeight="1">
      <c r="A19" s="493"/>
      <c r="B19" s="492"/>
      <c r="C19" s="311" t="s">
        <v>279</v>
      </c>
      <c r="D19" s="361">
        <v>715771</v>
      </c>
      <c r="E19" s="362"/>
      <c r="F19" s="361">
        <v>200000</v>
      </c>
      <c r="G19" s="363">
        <v>515800</v>
      </c>
    </row>
    <row r="20" spans="1:7" ht="32.25" customHeight="1">
      <c r="A20" s="493"/>
      <c r="B20" s="492"/>
      <c r="C20" s="311" t="s">
        <v>272</v>
      </c>
      <c r="D20" s="361">
        <v>63000</v>
      </c>
      <c r="E20" s="362"/>
      <c r="F20" s="361"/>
      <c r="G20" s="363">
        <v>63000</v>
      </c>
    </row>
    <row r="21" spans="1:7" ht="33.75" customHeight="1">
      <c r="A21" s="493"/>
      <c r="B21" s="492"/>
      <c r="C21" s="311" t="s">
        <v>270</v>
      </c>
      <c r="D21" s="361">
        <v>471275</v>
      </c>
      <c r="E21" s="362"/>
      <c r="F21" s="361"/>
      <c r="G21" s="363">
        <v>131000</v>
      </c>
    </row>
    <row r="22" spans="1:7" ht="29.25" customHeight="1">
      <c r="A22" s="493"/>
      <c r="B22" s="492"/>
      <c r="C22" s="311" t="s">
        <v>173</v>
      </c>
      <c r="D22" s="361">
        <v>740000</v>
      </c>
      <c r="E22" s="362"/>
      <c r="F22" s="361"/>
      <c r="G22" s="363">
        <v>256300</v>
      </c>
    </row>
    <row r="23" spans="1:7" ht="33.75" customHeight="1">
      <c r="A23" s="493"/>
      <c r="B23" s="492"/>
      <c r="C23" s="311" t="s">
        <v>174</v>
      </c>
      <c r="D23" s="361">
        <v>410500</v>
      </c>
      <c r="E23" s="362"/>
      <c r="F23" s="361"/>
      <c r="G23" s="363">
        <v>101400</v>
      </c>
    </row>
    <row r="24" spans="1:7" ht="19.5" customHeight="1">
      <c r="A24" s="493"/>
      <c r="B24" s="492"/>
      <c r="C24" s="311" t="s">
        <v>175</v>
      </c>
      <c r="D24" s="361">
        <v>4000191</v>
      </c>
      <c r="E24" s="362">
        <v>53.8</v>
      </c>
      <c r="F24" s="361"/>
      <c r="G24" s="363">
        <v>1847900</v>
      </c>
    </row>
    <row r="25" spans="1:7" ht="23.25" customHeight="1">
      <c r="A25" s="493"/>
      <c r="B25" s="492"/>
      <c r="C25" s="311" t="s">
        <v>176</v>
      </c>
      <c r="D25" s="361">
        <v>4500000</v>
      </c>
      <c r="E25" s="362"/>
      <c r="F25" s="361"/>
      <c r="G25" s="363">
        <v>200000</v>
      </c>
    </row>
    <row r="26" spans="1:7" ht="32.25" customHeight="1">
      <c r="A26" s="493"/>
      <c r="B26" s="492"/>
      <c r="C26" s="311" t="s">
        <v>177</v>
      </c>
      <c r="D26" s="361">
        <v>200000</v>
      </c>
      <c r="E26" s="362"/>
      <c r="F26" s="361"/>
      <c r="G26" s="363">
        <v>200000</v>
      </c>
    </row>
    <row r="27" spans="1:7" ht="20.25" customHeight="1">
      <c r="A27" s="493"/>
      <c r="B27" s="492"/>
      <c r="C27" s="311" t="s">
        <v>280</v>
      </c>
      <c r="D27" s="361">
        <v>116500</v>
      </c>
      <c r="E27" s="362"/>
      <c r="F27" s="361"/>
      <c r="G27" s="363">
        <v>116500</v>
      </c>
    </row>
    <row r="28" spans="1:7" ht="36.75" customHeight="1">
      <c r="A28" s="493"/>
      <c r="B28" s="492"/>
      <c r="C28" s="311" t="s">
        <v>277</v>
      </c>
      <c r="D28" s="361">
        <v>520000</v>
      </c>
      <c r="E28" s="362"/>
      <c r="F28" s="361"/>
      <c r="G28" s="363">
        <v>300000</v>
      </c>
    </row>
    <row r="29" spans="1:7" ht="36.75" customHeight="1">
      <c r="A29" s="493"/>
      <c r="B29" s="492"/>
      <c r="C29" s="311" t="s">
        <v>164</v>
      </c>
      <c r="D29" s="361">
        <v>1728839</v>
      </c>
      <c r="E29" s="362">
        <v>11</v>
      </c>
      <c r="F29" s="361">
        <v>1280400</v>
      </c>
      <c r="G29" s="363">
        <v>258700</v>
      </c>
    </row>
    <row r="30" spans="1:8" ht="27" customHeight="1">
      <c r="A30" s="502" t="s">
        <v>159</v>
      </c>
      <c r="B30" s="496" t="s">
        <v>200</v>
      </c>
      <c r="C30" s="311" t="s">
        <v>168</v>
      </c>
      <c r="D30" s="358">
        <v>82290</v>
      </c>
      <c r="E30" s="359"/>
      <c r="F30" s="358"/>
      <c r="G30" s="360">
        <v>82300</v>
      </c>
      <c r="H30" s="409">
        <f>G30+G31+G32+G33+G34+G35+G36+G37+G38+G39+G40+G41+G42+G43+G44+G45+G46+G47+G48+G49+G50+G51+G52</f>
        <v>3085200</v>
      </c>
    </row>
    <row r="31" spans="1:7" ht="24.75" customHeight="1">
      <c r="A31" s="503"/>
      <c r="B31" s="497"/>
      <c r="C31" s="311" t="s">
        <v>169</v>
      </c>
      <c r="D31" s="358">
        <v>57978</v>
      </c>
      <c r="E31" s="362"/>
      <c r="F31" s="361"/>
      <c r="G31" s="360">
        <v>58000</v>
      </c>
    </row>
    <row r="32" spans="1:7" ht="19.5" customHeight="1">
      <c r="A32" s="503"/>
      <c r="B32" s="497"/>
      <c r="C32" s="311" t="s">
        <v>170</v>
      </c>
      <c r="D32" s="358">
        <v>16501</v>
      </c>
      <c r="E32" s="362"/>
      <c r="F32" s="361"/>
      <c r="G32" s="360">
        <v>16500</v>
      </c>
    </row>
    <row r="33" spans="1:7" ht="43.5" customHeight="1">
      <c r="A33" s="503"/>
      <c r="B33" s="497"/>
      <c r="C33" s="311" t="s">
        <v>171</v>
      </c>
      <c r="D33" s="358">
        <v>18000</v>
      </c>
      <c r="E33" s="362"/>
      <c r="F33" s="361"/>
      <c r="G33" s="360">
        <v>18000</v>
      </c>
    </row>
    <row r="34" spans="1:7" ht="16.5" customHeight="1">
      <c r="A34" s="503"/>
      <c r="B34" s="497"/>
      <c r="C34" s="311" t="s">
        <v>273</v>
      </c>
      <c r="D34" s="358">
        <v>59374</v>
      </c>
      <c r="E34" s="362"/>
      <c r="F34" s="361"/>
      <c r="G34" s="360">
        <v>59400</v>
      </c>
    </row>
    <row r="35" spans="1:7" ht="16.5" customHeight="1">
      <c r="A35" s="503"/>
      <c r="B35" s="497"/>
      <c r="C35" s="311" t="s">
        <v>172</v>
      </c>
      <c r="D35" s="358">
        <v>13000</v>
      </c>
      <c r="E35" s="362"/>
      <c r="F35" s="361"/>
      <c r="G35" s="360">
        <v>13000</v>
      </c>
    </row>
    <row r="36" spans="1:7" ht="20.25" customHeight="1">
      <c r="A36" s="503"/>
      <c r="B36" s="497"/>
      <c r="C36" s="311" t="s">
        <v>269</v>
      </c>
      <c r="D36" s="358">
        <v>521200</v>
      </c>
      <c r="E36" s="362"/>
      <c r="F36" s="361"/>
      <c r="G36" s="360">
        <v>521200</v>
      </c>
    </row>
    <row r="37" spans="1:7" ht="20.25" customHeight="1">
      <c r="A37" s="503"/>
      <c r="B37" s="497"/>
      <c r="C37" s="311" t="s">
        <v>182</v>
      </c>
      <c r="D37" s="361">
        <v>985142</v>
      </c>
      <c r="E37" s="362"/>
      <c r="F37" s="361">
        <v>925142</v>
      </c>
      <c r="G37" s="363">
        <v>60000</v>
      </c>
    </row>
    <row r="38" spans="1:7" ht="20.25" customHeight="1">
      <c r="A38" s="503"/>
      <c r="B38" s="497"/>
      <c r="C38" s="311" t="s">
        <v>281</v>
      </c>
      <c r="D38" s="361">
        <v>277500</v>
      </c>
      <c r="E38" s="362"/>
      <c r="F38" s="361">
        <v>218500</v>
      </c>
      <c r="G38" s="363">
        <v>59000</v>
      </c>
    </row>
    <row r="39" spans="1:7" ht="20.25" customHeight="1">
      <c r="A39" s="503"/>
      <c r="B39" s="497"/>
      <c r="C39" s="311" t="s">
        <v>282</v>
      </c>
      <c r="D39" s="361">
        <v>576400</v>
      </c>
      <c r="E39" s="362"/>
      <c r="F39" s="361">
        <v>450400</v>
      </c>
      <c r="G39" s="363">
        <v>126000</v>
      </c>
    </row>
    <row r="40" spans="1:7" ht="34.5" customHeight="1">
      <c r="A40" s="503"/>
      <c r="B40" s="497"/>
      <c r="C40" s="311" t="s">
        <v>283</v>
      </c>
      <c r="D40" s="361">
        <v>2735100</v>
      </c>
      <c r="E40" s="362"/>
      <c r="F40" s="361">
        <v>2350100</v>
      </c>
      <c r="G40" s="363">
        <v>385000</v>
      </c>
    </row>
    <row r="41" spans="1:7" ht="20.25" customHeight="1">
      <c r="A41" s="503"/>
      <c r="B41" s="497"/>
      <c r="C41" s="311" t="s">
        <v>292</v>
      </c>
      <c r="D41" s="361">
        <v>413700</v>
      </c>
      <c r="E41" s="362"/>
      <c r="F41" s="361">
        <v>341700</v>
      </c>
      <c r="G41" s="363">
        <v>72000</v>
      </c>
    </row>
    <row r="42" spans="1:7" ht="20.25" customHeight="1">
      <c r="A42" s="503"/>
      <c r="B42" s="497"/>
      <c r="C42" s="311" t="s">
        <v>291</v>
      </c>
      <c r="D42" s="361">
        <v>250500</v>
      </c>
      <c r="E42" s="362"/>
      <c r="F42" s="361">
        <v>205500</v>
      </c>
      <c r="G42" s="363">
        <v>45000</v>
      </c>
    </row>
    <row r="43" spans="1:7" ht="20.25" customHeight="1">
      <c r="A43" s="503"/>
      <c r="B43" s="497"/>
      <c r="C43" s="311" t="s">
        <v>290</v>
      </c>
      <c r="D43" s="361">
        <v>268400</v>
      </c>
      <c r="E43" s="362"/>
      <c r="F43" s="361">
        <v>220400</v>
      </c>
      <c r="G43" s="363">
        <v>48000</v>
      </c>
    </row>
    <row r="44" spans="1:7" ht="19.5" customHeight="1">
      <c r="A44" s="503"/>
      <c r="B44" s="497"/>
      <c r="C44" s="403" t="s">
        <v>289</v>
      </c>
      <c r="D44" s="358">
        <v>303100</v>
      </c>
      <c r="E44" s="359"/>
      <c r="F44" s="358">
        <v>249100</v>
      </c>
      <c r="G44" s="360">
        <v>54000</v>
      </c>
    </row>
    <row r="45" spans="1:7" ht="19.5" customHeight="1">
      <c r="A45" s="503"/>
      <c r="B45" s="497"/>
      <c r="C45" s="311" t="s">
        <v>288</v>
      </c>
      <c r="D45" s="361">
        <v>68000</v>
      </c>
      <c r="E45" s="362"/>
      <c r="F45" s="361">
        <v>55000</v>
      </c>
      <c r="G45" s="363">
        <v>13000</v>
      </c>
    </row>
    <row r="46" spans="1:7" ht="19.5" customHeight="1">
      <c r="A46" s="503"/>
      <c r="B46" s="497"/>
      <c r="C46" s="311" t="s">
        <v>287</v>
      </c>
      <c r="D46" s="361">
        <v>207900</v>
      </c>
      <c r="E46" s="362"/>
      <c r="F46" s="361">
        <v>171900</v>
      </c>
      <c r="G46" s="363">
        <v>36000</v>
      </c>
    </row>
    <row r="47" spans="1:7" ht="19.5" customHeight="1">
      <c r="A47" s="503"/>
      <c r="B47" s="497"/>
      <c r="C47" s="311" t="s">
        <v>286</v>
      </c>
      <c r="D47" s="361">
        <v>144600</v>
      </c>
      <c r="E47" s="362"/>
      <c r="F47" s="361">
        <v>118600</v>
      </c>
      <c r="G47" s="363">
        <v>26000</v>
      </c>
    </row>
    <row r="48" spans="1:7" ht="19.5" customHeight="1">
      <c r="A48" s="503"/>
      <c r="B48" s="497"/>
      <c r="C48" s="311" t="s">
        <v>285</v>
      </c>
      <c r="D48" s="361">
        <v>491800</v>
      </c>
      <c r="E48" s="362"/>
      <c r="F48" s="361">
        <v>256800</v>
      </c>
      <c r="G48" s="363">
        <v>235000</v>
      </c>
    </row>
    <row r="49" spans="1:7" ht="19.5" customHeight="1">
      <c r="A49" s="503"/>
      <c r="B49" s="497"/>
      <c r="C49" s="311" t="s">
        <v>284</v>
      </c>
      <c r="D49" s="361">
        <v>425800</v>
      </c>
      <c r="E49" s="362"/>
      <c r="F49" s="361">
        <v>341800</v>
      </c>
      <c r="G49" s="363">
        <v>84000</v>
      </c>
    </row>
    <row r="50" spans="1:7" ht="34.5" customHeight="1">
      <c r="A50" s="503"/>
      <c r="B50" s="497"/>
      <c r="C50" s="311" t="s">
        <v>183</v>
      </c>
      <c r="D50" s="361">
        <v>503800</v>
      </c>
      <c r="E50" s="362"/>
      <c r="F50" s="361"/>
      <c r="G50" s="363">
        <v>503800</v>
      </c>
    </row>
    <row r="51" spans="1:7" ht="42" customHeight="1">
      <c r="A51" s="503"/>
      <c r="B51" s="497"/>
      <c r="C51" s="311" t="s">
        <v>184</v>
      </c>
      <c r="D51" s="361">
        <v>300000</v>
      </c>
      <c r="E51" s="362"/>
      <c r="F51" s="361"/>
      <c r="G51" s="363">
        <v>300000</v>
      </c>
    </row>
    <row r="52" spans="1:7" ht="37.5" customHeight="1" thickBot="1">
      <c r="A52" s="503"/>
      <c r="B52" s="497"/>
      <c r="C52" s="311" t="s">
        <v>185</v>
      </c>
      <c r="D52" s="361">
        <v>270000</v>
      </c>
      <c r="E52" s="362"/>
      <c r="F52" s="361"/>
      <c r="G52" s="363">
        <v>270000</v>
      </c>
    </row>
    <row r="53" spans="1:7" ht="96">
      <c r="A53" s="391" t="s">
        <v>197</v>
      </c>
      <c r="B53" s="392" t="s">
        <v>187</v>
      </c>
      <c r="C53" s="393" t="s">
        <v>188</v>
      </c>
      <c r="D53" s="393" t="s">
        <v>189</v>
      </c>
      <c r="E53" s="393" t="s">
        <v>190</v>
      </c>
      <c r="F53" s="393" t="s">
        <v>191</v>
      </c>
      <c r="G53" s="394" t="s">
        <v>192</v>
      </c>
    </row>
    <row r="54" spans="1:7" ht="12.75" customHeight="1" thickBot="1">
      <c r="A54" s="382">
        <v>1</v>
      </c>
      <c r="B54" s="347">
        <v>2</v>
      </c>
      <c r="C54" s="383">
        <v>3</v>
      </c>
      <c r="D54" s="383">
        <v>4</v>
      </c>
      <c r="E54" s="383">
        <v>5</v>
      </c>
      <c r="F54" s="383">
        <v>6</v>
      </c>
      <c r="G54" s="384">
        <v>7</v>
      </c>
    </row>
    <row r="55" spans="1:8" s="387" customFormat="1" ht="69" customHeight="1" thickBot="1">
      <c r="A55" s="402" t="s">
        <v>20</v>
      </c>
      <c r="B55" s="386" t="s">
        <v>264</v>
      </c>
      <c r="C55" s="388" t="s">
        <v>268</v>
      </c>
      <c r="D55" s="395"/>
      <c r="E55" s="396"/>
      <c r="F55" s="395"/>
      <c r="G55" s="397">
        <v>351000</v>
      </c>
      <c r="H55" s="411">
        <f>G55</f>
        <v>351000</v>
      </c>
    </row>
    <row r="56" spans="1:7" s="352" customFormat="1" ht="30" customHeight="1" thickBot="1">
      <c r="A56" s="413" t="s">
        <v>52</v>
      </c>
      <c r="B56" s="348" t="s">
        <v>201</v>
      </c>
      <c r="C56" s="312"/>
      <c r="D56" s="349"/>
      <c r="E56" s="350"/>
      <c r="F56" s="349"/>
      <c r="G56" s="351">
        <f>G57+G58+G59+G60+G61+G62+G63+G64+G65+G66</f>
        <v>2643100</v>
      </c>
    </row>
    <row r="57" spans="1:7" ht="25.5" customHeight="1">
      <c r="A57" s="404" t="s">
        <v>29</v>
      </c>
      <c r="B57" s="405" t="s">
        <v>203</v>
      </c>
      <c r="C57" s="353" t="s">
        <v>194</v>
      </c>
      <c r="D57" s="358"/>
      <c r="E57" s="359"/>
      <c r="F57" s="358"/>
      <c r="G57" s="360">
        <v>90000</v>
      </c>
    </row>
    <row r="58" spans="1:7" ht="66.75" customHeight="1">
      <c r="A58" s="371" t="s">
        <v>30</v>
      </c>
      <c r="B58" s="370" t="s">
        <v>204</v>
      </c>
      <c r="C58" s="354" t="s">
        <v>194</v>
      </c>
      <c r="D58" s="361"/>
      <c r="E58" s="362"/>
      <c r="F58" s="361"/>
      <c r="G58" s="363">
        <v>115000</v>
      </c>
    </row>
    <row r="59" spans="1:7" ht="48.75" customHeight="1">
      <c r="A59" s="371" t="s">
        <v>31</v>
      </c>
      <c r="B59" s="370" t="s">
        <v>202</v>
      </c>
      <c r="C59" s="354" t="s">
        <v>194</v>
      </c>
      <c r="D59" s="361"/>
      <c r="E59" s="362"/>
      <c r="F59" s="361"/>
      <c r="G59" s="363">
        <v>65000</v>
      </c>
    </row>
    <row r="60" spans="1:7" ht="30">
      <c r="A60" s="371" t="s">
        <v>32</v>
      </c>
      <c r="B60" s="370" t="s">
        <v>205</v>
      </c>
      <c r="C60" s="354" t="s">
        <v>194</v>
      </c>
      <c r="D60" s="361"/>
      <c r="E60" s="362"/>
      <c r="F60" s="361"/>
      <c r="G60" s="363">
        <v>8000</v>
      </c>
    </row>
    <row r="61" spans="1:7" ht="48.75" customHeight="1">
      <c r="A61" s="371" t="s">
        <v>33</v>
      </c>
      <c r="B61" s="370" t="s">
        <v>206</v>
      </c>
      <c r="C61" s="354" t="s">
        <v>194</v>
      </c>
      <c r="D61" s="361"/>
      <c r="E61" s="362"/>
      <c r="F61" s="361"/>
      <c r="G61" s="363">
        <v>25000</v>
      </c>
    </row>
    <row r="62" spans="1:8" ht="33" customHeight="1">
      <c r="A62" s="494" t="s">
        <v>38</v>
      </c>
      <c r="B62" s="496" t="s">
        <v>199</v>
      </c>
      <c r="C62" s="388" t="s">
        <v>178</v>
      </c>
      <c r="D62" s="361">
        <v>2624800</v>
      </c>
      <c r="E62" s="362"/>
      <c r="F62" s="361"/>
      <c r="G62" s="363">
        <v>500000</v>
      </c>
      <c r="H62" s="409">
        <f>G62+G63+G64</f>
        <v>1680000</v>
      </c>
    </row>
    <row r="63" spans="1:7" ht="33" customHeight="1">
      <c r="A63" s="495"/>
      <c r="B63" s="497"/>
      <c r="C63" s="388" t="s">
        <v>207</v>
      </c>
      <c r="D63" s="361">
        <v>840000</v>
      </c>
      <c r="E63" s="362"/>
      <c r="F63" s="361"/>
      <c r="G63" s="363">
        <v>840000</v>
      </c>
    </row>
    <row r="64" spans="1:7" ht="33" customHeight="1">
      <c r="A64" s="498"/>
      <c r="B64" s="499"/>
      <c r="C64" s="388" t="s">
        <v>295</v>
      </c>
      <c r="D64" s="361">
        <v>340000</v>
      </c>
      <c r="E64" s="362"/>
      <c r="F64" s="361"/>
      <c r="G64" s="363">
        <v>340000</v>
      </c>
    </row>
    <row r="65" spans="1:8" ht="42" customHeight="1">
      <c r="A65" s="494" t="s">
        <v>160</v>
      </c>
      <c r="B65" s="496" t="s">
        <v>208</v>
      </c>
      <c r="C65" s="388" t="s">
        <v>179</v>
      </c>
      <c r="D65" s="361">
        <v>340000</v>
      </c>
      <c r="E65" s="362"/>
      <c r="F65" s="361"/>
      <c r="G65" s="363">
        <v>340000</v>
      </c>
      <c r="H65" s="409">
        <f>G65+G66</f>
        <v>660100</v>
      </c>
    </row>
    <row r="66" spans="1:7" ht="33" customHeight="1" thickBot="1">
      <c r="A66" s="498"/>
      <c r="B66" s="499"/>
      <c r="C66" s="398" t="s">
        <v>296</v>
      </c>
      <c r="D66" s="361">
        <v>320100</v>
      </c>
      <c r="E66" s="362"/>
      <c r="F66" s="361"/>
      <c r="G66" s="363">
        <v>320100</v>
      </c>
    </row>
    <row r="67" spans="1:7" ht="57" customHeight="1" thickBot="1">
      <c r="A67" s="414" t="s">
        <v>161</v>
      </c>
      <c r="B67" s="348" t="s">
        <v>209</v>
      </c>
      <c r="C67" s="312"/>
      <c r="D67" s="349"/>
      <c r="E67" s="350"/>
      <c r="F67" s="349"/>
      <c r="G67" s="351">
        <f>G68+G69+G70</f>
        <v>82500</v>
      </c>
    </row>
    <row r="68" spans="1:7" ht="40.5" customHeight="1">
      <c r="A68" s="369" t="s">
        <v>28</v>
      </c>
      <c r="B68" s="401" t="s">
        <v>193</v>
      </c>
      <c r="C68" s="357" t="s">
        <v>194</v>
      </c>
      <c r="D68" s="366"/>
      <c r="E68" s="367"/>
      <c r="F68" s="366"/>
      <c r="G68" s="368">
        <v>10000</v>
      </c>
    </row>
    <row r="69" spans="1:7" ht="244.5" customHeight="1">
      <c r="A69" s="415" t="s">
        <v>265</v>
      </c>
      <c r="B69" s="412" t="s">
        <v>266</v>
      </c>
      <c r="C69" s="354" t="s">
        <v>194</v>
      </c>
      <c r="D69" s="361"/>
      <c r="E69" s="362"/>
      <c r="F69" s="361"/>
      <c r="G69" s="361">
        <v>68000</v>
      </c>
    </row>
    <row r="70" spans="1:7" ht="43.5" customHeight="1" thickBot="1">
      <c r="A70" s="371" t="s">
        <v>34</v>
      </c>
      <c r="B70" s="370" t="s">
        <v>210</v>
      </c>
      <c r="C70" s="354" t="s">
        <v>194</v>
      </c>
      <c r="D70" s="361"/>
      <c r="E70" s="362"/>
      <c r="F70" s="361"/>
      <c r="G70" s="363">
        <v>4500</v>
      </c>
    </row>
    <row r="71" spans="1:7" s="385" customFormat="1" ht="39.75" customHeight="1" thickBot="1">
      <c r="A71" s="414" t="s">
        <v>162</v>
      </c>
      <c r="B71" s="348" t="s">
        <v>211</v>
      </c>
      <c r="C71" s="406"/>
      <c r="D71" s="389"/>
      <c r="E71" s="390"/>
      <c r="F71" s="389"/>
      <c r="G71" s="351">
        <f>G72+G73+G74+G75+G76</f>
        <v>196100</v>
      </c>
    </row>
    <row r="72" spans="1:7" ht="25.5" customHeight="1">
      <c r="A72" s="404" t="s">
        <v>55</v>
      </c>
      <c r="B72" s="405" t="s">
        <v>195</v>
      </c>
      <c r="C72" s="353" t="s">
        <v>194</v>
      </c>
      <c r="D72" s="358"/>
      <c r="E72" s="359"/>
      <c r="F72" s="358"/>
      <c r="G72" s="360">
        <v>1000</v>
      </c>
    </row>
    <row r="73" spans="1:7" ht="33" customHeight="1">
      <c r="A73" s="404" t="s">
        <v>35</v>
      </c>
      <c r="B73" s="405" t="s">
        <v>212</v>
      </c>
      <c r="C73" s="353" t="s">
        <v>194</v>
      </c>
      <c r="D73" s="358"/>
      <c r="E73" s="359"/>
      <c r="F73" s="358"/>
      <c r="G73" s="360">
        <v>12000</v>
      </c>
    </row>
    <row r="74" spans="1:7" ht="30.75" customHeight="1">
      <c r="A74" s="404" t="s">
        <v>56</v>
      </c>
      <c r="B74" s="405" t="s">
        <v>213</v>
      </c>
      <c r="C74" s="353" t="s">
        <v>194</v>
      </c>
      <c r="D74" s="358"/>
      <c r="E74" s="359"/>
      <c r="F74" s="358"/>
      <c r="G74" s="360">
        <v>13100</v>
      </c>
    </row>
    <row r="75" spans="1:7" ht="24.75" customHeight="1">
      <c r="A75" s="494" t="s">
        <v>38</v>
      </c>
      <c r="B75" s="496" t="s">
        <v>199</v>
      </c>
      <c r="C75" s="398" t="s">
        <v>180</v>
      </c>
      <c r="D75" s="358">
        <v>260000</v>
      </c>
      <c r="E75" s="359"/>
      <c r="F75" s="358"/>
      <c r="G75" s="360">
        <v>90000</v>
      </c>
    </row>
    <row r="76" spans="1:7" ht="24" customHeight="1" thickBot="1">
      <c r="A76" s="495"/>
      <c r="B76" s="497"/>
      <c r="C76" s="399" t="s">
        <v>181</v>
      </c>
      <c r="D76" s="366">
        <v>233000</v>
      </c>
      <c r="E76" s="365"/>
      <c r="F76" s="364"/>
      <c r="G76" s="368">
        <v>80000</v>
      </c>
    </row>
    <row r="77" spans="1:7" s="407" customFormat="1" ht="27" customHeight="1" thickBot="1">
      <c r="A77" s="500" t="s">
        <v>196</v>
      </c>
      <c r="B77" s="501"/>
      <c r="C77" s="400"/>
      <c r="D77" s="389"/>
      <c r="E77" s="390"/>
      <c r="F77" s="389"/>
      <c r="G77" s="351">
        <f>G9+G56+G67+G71</f>
        <v>16906000</v>
      </c>
    </row>
    <row r="78" spans="2:7" s="408" customFormat="1" ht="32.25" customHeight="1">
      <c r="B78" s="355" t="s">
        <v>214</v>
      </c>
      <c r="C78" s="355"/>
      <c r="D78" s="355"/>
      <c r="E78" s="491" t="s">
        <v>215</v>
      </c>
      <c r="F78" s="491"/>
      <c r="G78" s="355"/>
    </row>
  </sheetData>
  <sheetProtection/>
  <mergeCells count="13">
    <mergeCell ref="B30:B52"/>
    <mergeCell ref="A30:A52"/>
    <mergeCell ref="A5:G5"/>
    <mergeCell ref="E78:F78"/>
    <mergeCell ref="B11:B29"/>
    <mergeCell ref="A11:A29"/>
    <mergeCell ref="A75:A76"/>
    <mergeCell ref="B75:B76"/>
    <mergeCell ref="A62:A64"/>
    <mergeCell ref="B62:B64"/>
    <mergeCell ref="A77:B77"/>
    <mergeCell ref="A65:A66"/>
    <mergeCell ref="B65:B66"/>
  </mergeCells>
  <printOptions/>
  <pageMargins left="0.3937007874015748" right="0.1968503937007874" top="0.1968503937007874" bottom="0.1968503937007874" header="0" footer="0"/>
  <pageSetup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BRAVO53</cp:lastModifiedBy>
  <cp:lastPrinted>2013-01-03T14:43:30Z</cp:lastPrinted>
  <dcterms:created xsi:type="dcterms:W3CDTF">2010-03-04T18:00:55Z</dcterms:created>
  <dcterms:modified xsi:type="dcterms:W3CDTF">2013-01-09T10:18:32Z</dcterms:modified>
  <cp:category/>
  <cp:version/>
  <cp:contentType/>
  <cp:contentStatus/>
</cp:coreProperties>
</file>