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433" firstSheet="3" activeTab="3"/>
  </bookViews>
  <sheets>
    <sheet name="ВУВКГ" sheetId="1" r:id="rId1"/>
    <sheet name="КП" sheetId="2" r:id="rId2"/>
    <sheet name="ЖЕК-2" sheetId="3" r:id="rId3"/>
    <sheet name="дод.1" sheetId="4" r:id="rId4"/>
  </sheets>
  <externalReferences>
    <externalReference r:id="rId7"/>
  </externalReferences>
  <definedNames>
    <definedName name="над_за_ранг">'[1]Лист2'!$B$1:$B$16</definedName>
    <definedName name="_xlnm.Print_Area" localSheetId="3">'дод.1'!$A$1:$I$18</definedName>
    <definedName name="ранг">'[1]Лист2'!$A$1:$A$16</definedName>
  </definedNames>
  <calcPr fullCalcOnLoad="1"/>
</workbook>
</file>

<file path=xl/sharedStrings.xml><?xml version="1.0" encoding="utf-8"?>
<sst xmlns="http://schemas.openxmlformats.org/spreadsheetml/2006/main" count="134" uniqueCount="117">
  <si>
    <t>ПММ</t>
  </si>
  <si>
    <t>послуги зв'язку</t>
  </si>
  <si>
    <t>вивіз сміття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</si>
  <si>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</si>
  <si>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</si>
  <si>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</si>
  <si>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</si>
  <si>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</si>
  <si>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</si>
  <si>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</si>
  <si>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</si>
  <si>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</si>
  <si>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Фінансова підтримка за рахунок бюджету</t>
  </si>
  <si>
    <t>КП " ЖЕК -2 "</t>
  </si>
  <si>
    <t>І</t>
  </si>
  <si>
    <t>прибиральники (15ч.)</t>
  </si>
  <si>
    <t>вантажники (4ч.)</t>
  </si>
  <si>
    <t>водії (2ч)</t>
  </si>
  <si>
    <t>охоронники (4)</t>
  </si>
  <si>
    <t>дорожні робочі(2)</t>
  </si>
  <si>
    <t>машиніст автогрейдера</t>
  </si>
  <si>
    <t>водій промивочної машини</t>
  </si>
  <si>
    <t>слюсар-ремонтник</t>
  </si>
  <si>
    <r>
      <t xml:space="preserve">ІТР </t>
    </r>
    <r>
      <rPr>
        <sz val="10"/>
        <rFont val="Times New Roman"/>
        <family val="1"/>
      </rPr>
      <t>(50%)</t>
    </r>
  </si>
  <si>
    <t>Прибирання і вивіз сміття (відшкодувння зарплати) (20ч.)</t>
  </si>
  <si>
    <t>начальник</t>
  </si>
  <si>
    <t>головний бухгалтер</t>
  </si>
  <si>
    <t>майстер по благоустрою, саночистці</t>
  </si>
  <si>
    <t>інженер з охорони праці (0,2)</t>
  </si>
  <si>
    <t>спеціаліст по роботі з кадрами (0,2)</t>
  </si>
  <si>
    <t>економіст (0,2)</t>
  </si>
  <si>
    <t>паспортист (діловод)</t>
  </si>
  <si>
    <t>Погашення заборгованості за рішенням суду</t>
  </si>
  <si>
    <t>РАЗОМ фінансова підтримка</t>
  </si>
  <si>
    <t>ІІ</t>
  </si>
  <si>
    <t>Роботи, які буде виконувати ЖЕК-2</t>
  </si>
  <si>
    <t>Вивіз сміття з кладовища</t>
  </si>
  <si>
    <t>Профілювання вулиць</t>
  </si>
  <si>
    <t>транспортний</t>
  </si>
  <si>
    <t>Зимове утримання доріг</t>
  </si>
  <si>
    <t>Прочистка русел і дощової каналізації</t>
  </si>
  <si>
    <t>з/ф</t>
  </si>
  <si>
    <t>Поточий ремонт ливневої каналізації</t>
  </si>
  <si>
    <t>Всього по роботам</t>
  </si>
  <si>
    <t>Всього відшкодування по зарплаті</t>
  </si>
  <si>
    <t>РАЗОМ по ЖЕК-2</t>
  </si>
  <si>
    <t>Відшкодування по зарплаті</t>
  </si>
  <si>
    <t>Рентабельність 11 %</t>
  </si>
  <si>
    <t>Погашення боргу по податку на доходи</t>
  </si>
  <si>
    <t>додаткова підтримка</t>
  </si>
  <si>
    <t>для Аннишинця</t>
  </si>
  <si>
    <t>Факт</t>
  </si>
  <si>
    <t>обов'язкове відшко дування</t>
  </si>
  <si>
    <t>КП "Еко-Хуст"</t>
  </si>
  <si>
    <t>Директор</t>
  </si>
  <si>
    <t>Мін. з/п</t>
  </si>
  <si>
    <t>МФОП</t>
  </si>
  <si>
    <t>Ставка</t>
  </si>
  <si>
    <t>Річний</t>
  </si>
  <si>
    <t>ЄСВ (36,92%)</t>
  </si>
  <si>
    <t>ФОП</t>
  </si>
  <si>
    <t>Бухгалтер</t>
  </si>
  <si>
    <t>Зарплата</t>
  </si>
  <si>
    <t>Штрафні санкції</t>
  </si>
  <si>
    <t>КП "Хуст-Водоканал"</t>
  </si>
  <si>
    <t>Розрахунок по ВУВКГ</t>
  </si>
  <si>
    <t>Місячний ФОП</t>
  </si>
  <si>
    <t>Службова</t>
  </si>
  <si>
    <t>Фінуправління</t>
  </si>
  <si>
    <t>Підприємство</t>
  </si>
  <si>
    <t>Податок на землю</t>
  </si>
  <si>
    <t>Користування надрами</t>
  </si>
  <si>
    <t>Екологічний податок</t>
  </si>
  <si>
    <t>ПДВ</t>
  </si>
  <si>
    <t xml:space="preserve">2012 рік 16800 </t>
  </si>
  <si>
    <t>ріст , %</t>
  </si>
  <si>
    <t>Банківські послуги</t>
  </si>
  <si>
    <t>Матеріали</t>
  </si>
  <si>
    <t>виконані роботи</t>
  </si>
  <si>
    <t>профвнески</t>
  </si>
  <si>
    <t>Інші витрати</t>
  </si>
  <si>
    <t>які роботи</t>
  </si>
  <si>
    <t>з ФОП</t>
  </si>
  <si>
    <t>2012 рік  26300</t>
  </si>
  <si>
    <t>зменшення ?,%</t>
  </si>
  <si>
    <t>По мировій угоді</t>
  </si>
  <si>
    <t>Погашення боргу по ЄСВ</t>
  </si>
  <si>
    <t>Електроенергія</t>
  </si>
  <si>
    <t>2012 рік 155 600</t>
  </si>
  <si>
    <t>ріст, %</t>
  </si>
  <si>
    <t>Місячна сума 01-04</t>
  </si>
  <si>
    <t>Місячна сума 05-12</t>
  </si>
  <si>
    <t>За рік</t>
  </si>
  <si>
    <t xml:space="preserve">Очікувані надходження </t>
  </si>
  <si>
    <t>11 місяців 2012 року</t>
  </si>
  <si>
    <t>Розрахунково 2012</t>
  </si>
  <si>
    <t>Додаткова потреба</t>
  </si>
  <si>
    <t>Погашення боргу по з/п</t>
  </si>
  <si>
    <t>Серетар ради</t>
  </si>
  <si>
    <t>№п/п</t>
  </si>
  <si>
    <t>Найменування заходів</t>
  </si>
  <si>
    <t>Термін виконання (роки)</t>
  </si>
  <si>
    <t>Відповідальні виконавці</t>
  </si>
  <si>
    <t>1</t>
  </si>
  <si>
    <t>Обсяг фінансування          (грн.)</t>
  </si>
  <si>
    <t>2</t>
  </si>
  <si>
    <t>Головний розпорядник</t>
  </si>
  <si>
    <t>виконавчий комітет</t>
  </si>
  <si>
    <t>Фінансова підтримка Хустському ВУВКГ</t>
  </si>
  <si>
    <t>(із змінами)</t>
  </si>
  <si>
    <t>1.</t>
  </si>
  <si>
    <t>Всього:</t>
  </si>
  <si>
    <t>Заходи щодо реалізації Програми "Питна вода" на 2016 рік м. Хуст</t>
  </si>
  <si>
    <t xml:space="preserve"> Додаток   1 </t>
  </si>
  <si>
    <t>до рішення IV сесії Хустської міської ради</t>
  </si>
  <si>
    <t>VII  скликання від 11.07. 2016 року №286</t>
  </si>
  <si>
    <t>В.  Ерфан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</si>
</sst>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0"/>
    <numFmt numFmtId="180" formatCode="0.000000000"/>
    <numFmt numFmtId="181" formatCode="0.00000000"/>
    <numFmt numFmtId="182" formatCode="0.0000000"/>
    <numFmt numFmtId="183" formatCode="0.0%"/>
    <numFmt numFmtId="184" formatCode="0.000%"/>
    <numFmt numFmtId="185" formatCode="_-* #,##0.000\ _г_р_н_._-;\-* #,##0.000\ _г_р_н_._-;_-* &quot;-&quot;??\ _г_р_н_._-;_-@_-"/>
    <numFmt numFmtId="186" formatCode="_-* #,##0.0000\ _г_р_н_._-;\-* #,##0.0000\ _г_р_н_._-;_-* &quot;-&quot;??\ _г_р_н_._-;_-@_-"/>
    <numFmt numFmtId="187" formatCode="_-* #,##0.00000\ _г_р_н_._-;\-* #,##0.00000\ _г_р_н_._-;_-* &quot;-&quot;??\ _г_р_н_._-;_-@_-"/>
    <numFmt numFmtId="188" formatCode="[$-422]d\ mmmm\ yyyy&quot; р.&quot;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20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Times New Roman"/>
      <family val="1"/>
    </font>
    <font>
      <sz val="2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12" fillId="33" borderId="14" xfId="0" applyNumberFormat="1" applyFont="1" applyFill="1" applyBorder="1" applyAlignment="1">
      <alignment horizontal="right" vertical="center"/>
    </xf>
    <xf numFmtId="3" fontId="12" fillId="33" borderId="15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3.12.2012\Documents%20and%20Settings\&#1042;&#1083;&#1072;&#1076;&#1077;&#1083;&#1077;&#1094;\&#1056;&#1072;&#1073;&#1086;&#1095;&#1080;&#1081;%20&#1089;&#1090;&#1086;&#1083;\&#1052;&#1072;&#1088;&#1080;&#1085;&#1072;\&#1092;&#1083;&#1077;&#1096;&#1082;&#1072;\&#1092;&#1083;&#1077;&#1096;\!&#1044;&#1086;&#1076;&#1072;&#1090;&#1086;&#1082;%20&#1076;&#1086;%20&#1096;&#1090;&#1072;&#1090;.%20&#1088;&#1086;&#1079;&#1087;&#1080;&#1089;&#1091;%20&#1085;&#1072;%2017.02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1 (2)"/>
      <sheetName val="Лист1 (3)"/>
    </sheetNames>
    <sheetDataSet>
      <sheetData sheetId="1">
        <row r="1">
          <cell r="A1">
            <v>0</v>
          </cell>
          <cell r="B1" t="str">
            <v>-</v>
          </cell>
        </row>
        <row r="2">
          <cell r="A2">
            <v>1</v>
          </cell>
          <cell r="B2">
            <v>160</v>
          </cell>
        </row>
        <row r="3">
          <cell r="A3">
            <v>2</v>
          </cell>
          <cell r="B3">
            <v>150</v>
          </cell>
        </row>
        <row r="4">
          <cell r="A4">
            <v>3</v>
          </cell>
          <cell r="B4">
            <v>145</v>
          </cell>
        </row>
        <row r="5">
          <cell r="A5">
            <v>4</v>
          </cell>
          <cell r="B5">
            <v>140</v>
          </cell>
        </row>
        <row r="6">
          <cell r="A6">
            <v>5</v>
          </cell>
          <cell r="B6">
            <v>130</v>
          </cell>
        </row>
        <row r="7">
          <cell r="A7">
            <v>6</v>
          </cell>
          <cell r="B7">
            <v>120</v>
          </cell>
        </row>
        <row r="8">
          <cell r="A8">
            <v>7</v>
          </cell>
          <cell r="B8">
            <v>110</v>
          </cell>
        </row>
        <row r="9">
          <cell r="A9">
            <v>8</v>
          </cell>
          <cell r="B9">
            <v>100</v>
          </cell>
        </row>
        <row r="10">
          <cell r="A10">
            <v>9</v>
          </cell>
          <cell r="B10">
            <v>90</v>
          </cell>
        </row>
        <row r="11">
          <cell r="A11">
            <v>10</v>
          </cell>
          <cell r="B11">
            <v>80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55</v>
          </cell>
        </row>
        <row r="15">
          <cell r="A15">
            <v>14</v>
          </cell>
          <cell r="B15">
            <v>50</v>
          </cell>
        </row>
        <row r="16">
          <cell r="A16">
            <v>15</v>
          </cell>
          <cell r="B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6">
      <selection activeCell="I15" sqref="I15"/>
    </sheetView>
  </sheetViews>
  <sheetFormatPr defaultColWidth="9.00390625" defaultRowHeight="12.75"/>
  <cols>
    <col min="1" max="1" width="22.00390625" style="74" customWidth="1"/>
    <col min="2" max="2" width="9.125" style="74" customWidth="1"/>
    <col min="3" max="4" width="12.75390625" style="74" customWidth="1"/>
    <col min="5" max="5" width="13.00390625" style="74" customWidth="1"/>
    <col min="6" max="7" width="12.75390625" style="74" customWidth="1"/>
    <col min="8" max="16384" width="9.125" style="74" customWidth="1"/>
  </cols>
  <sheetData>
    <row r="3" spans="1:5" ht="19.5">
      <c r="A3" s="110" t="s">
        <v>65</v>
      </c>
      <c r="B3" s="110"/>
      <c r="C3" s="110"/>
      <c r="D3" s="75"/>
      <c r="E3" s="75"/>
    </row>
    <row r="6" spans="3:6" s="11" customFormat="1" ht="27.75" customHeight="1">
      <c r="C6" s="111" t="s">
        <v>67</v>
      </c>
      <c r="D6" s="111"/>
      <c r="E6" s="11" t="s">
        <v>69</v>
      </c>
      <c r="F6" s="11" t="s">
        <v>68</v>
      </c>
    </row>
    <row r="7" spans="1:6" ht="17.25" customHeight="1">
      <c r="A7" s="74" t="s">
        <v>66</v>
      </c>
      <c r="C7" s="107">
        <v>155000</v>
      </c>
      <c r="D7" s="107"/>
      <c r="E7" s="78"/>
      <c r="F7" s="78">
        <v>155000</v>
      </c>
    </row>
    <row r="8" spans="1:6" ht="17.25" customHeight="1">
      <c r="A8" s="74" t="s">
        <v>97</v>
      </c>
      <c r="C8" s="107">
        <v>45500</v>
      </c>
      <c r="D8" s="107"/>
      <c r="E8" s="78"/>
      <c r="F8" s="78">
        <v>45500</v>
      </c>
    </row>
    <row r="9" spans="1:10" ht="17.25" customHeight="1">
      <c r="A9" s="74" t="s">
        <v>59</v>
      </c>
      <c r="C9" s="78">
        <v>70000</v>
      </c>
      <c r="D9" s="78">
        <v>75000</v>
      </c>
      <c r="E9" s="78"/>
      <c r="F9" s="78">
        <f>F7*36.92%</f>
        <v>57226.00000000001</v>
      </c>
      <c r="H9" s="76">
        <f>C9+C7</f>
        <v>225000</v>
      </c>
      <c r="I9" s="76">
        <f>H9/1.3692</f>
        <v>164329.53549517968</v>
      </c>
      <c r="J9" s="76"/>
    </row>
    <row r="10" spans="1:10" ht="17.25" customHeight="1">
      <c r="A10" s="74" t="s">
        <v>70</v>
      </c>
      <c r="C10" s="107">
        <v>7800</v>
      </c>
      <c r="D10" s="107"/>
      <c r="E10" s="78"/>
      <c r="F10" s="78">
        <v>7800</v>
      </c>
      <c r="H10" s="76"/>
      <c r="I10" s="76"/>
      <c r="J10" s="76"/>
    </row>
    <row r="11" spans="1:10" ht="17.25" customHeight="1">
      <c r="A11" s="74" t="s">
        <v>71</v>
      </c>
      <c r="C11" s="107">
        <v>5300</v>
      </c>
      <c r="D11" s="107"/>
      <c r="E11" s="78"/>
      <c r="F11" s="78">
        <v>5300</v>
      </c>
      <c r="H11" s="76"/>
      <c r="I11" s="76"/>
      <c r="J11" s="76"/>
    </row>
    <row r="12" spans="1:10" ht="17.25" customHeight="1">
      <c r="A12" s="74" t="s">
        <v>72</v>
      </c>
      <c r="C12" s="107">
        <v>1800</v>
      </c>
      <c r="D12" s="107"/>
      <c r="E12" s="78"/>
      <c r="F12" s="78">
        <v>1800</v>
      </c>
      <c r="H12" s="76">
        <f>C8+C25</f>
        <v>69500</v>
      </c>
      <c r="I12" s="76">
        <f>H12/1.3692</f>
        <v>50759.567630733276</v>
      </c>
      <c r="J12" s="76"/>
    </row>
    <row r="13" spans="1:10" ht="17.25" customHeight="1">
      <c r="A13" s="74" t="s">
        <v>73</v>
      </c>
      <c r="C13" s="77">
        <v>55000</v>
      </c>
      <c r="D13" s="77">
        <v>60000</v>
      </c>
      <c r="E13" s="78"/>
      <c r="F13" s="78">
        <v>55000</v>
      </c>
      <c r="H13" s="76"/>
      <c r="I13" s="76">
        <f>I12-C8</f>
        <v>5259.567630733276</v>
      </c>
      <c r="J13" s="76"/>
    </row>
    <row r="14" spans="1:10" ht="17.25" customHeight="1">
      <c r="A14" s="74" t="s">
        <v>0</v>
      </c>
      <c r="C14" s="107">
        <v>20000</v>
      </c>
      <c r="D14" s="107"/>
      <c r="E14" s="78"/>
      <c r="F14" s="78">
        <v>16800</v>
      </c>
      <c r="H14" s="76"/>
      <c r="I14" s="76">
        <f>I13/I12%</f>
        <v>10.361726618705038</v>
      </c>
      <c r="J14" s="76"/>
    </row>
    <row r="15" spans="1:10" s="82" customFormat="1" ht="17.25" customHeight="1">
      <c r="A15" s="109" t="s">
        <v>74</v>
      </c>
      <c r="B15" s="109"/>
      <c r="C15" s="80" t="s">
        <v>75</v>
      </c>
      <c r="D15" s="81">
        <f>C14/F14%</f>
        <v>119.04761904761905</v>
      </c>
      <c r="H15" s="91"/>
      <c r="I15" s="91"/>
      <c r="J15" s="91"/>
    </row>
    <row r="16" spans="1:10" ht="17.25" customHeight="1">
      <c r="A16" s="74" t="s">
        <v>76</v>
      </c>
      <c r="C16" s="78">
        <v>4000</v>
      </c>
      <c r="D16" s="78">
        <v>6000</v>
      </c>
      <c r="E16" s="78"/>
      <c r="F16" s="78">
        <v>6000</v>
      </c>
      <c r="H16" s="76"/>
      <c r="I16" s="76"/>
      <c r="J16" s="76"/>
    </row>
    <row r="17" spans="1:10" ht="17.25" customHeight="1">
      <c r="A17" s="74" t="s">
        <v>80</v>
      </c>
      <c r="C17" s="78">
        <v>20000</v>
      </c>
      <c r="D17" s="78">
        <v>30000</v>
      </c>
      <c r="E17" s="78"/>
      <c r="F17" s="78">
        <v>20000</v>
      </c>
      <c r="H17" s="76"/>
      <c r="I17" s="76"/>
      <c r="J17" s="76"/>
    </row>
    <row r="18" spans="1:10" s="79" customFormat="1" ht="13.5" customHeight="1">
      <c r="A18" s="79" t="s">
        <v>77</v>
      </c>
      <c r="H18" s="92"/>
      <c r="I18" s="92"/>
      <c r="J18" s="92"/>
    </row>
    <row r="19" spans="1:6" s="79" customFormat="1" ht="12.75">
      <c r="A19" s="79" t="s">
        <v>78</v>
      </c>
      <c r="F19" s="79" t="s">
        <v>81</v>
      </c>
    </row>
    <row r="20" spans="1:6" s="79" customFormat="1" ht="12.75">
      <c r="A20" s="79" t="s">
        <v>79</v>
      </c>
      <c r="F20" s="79" t="s">
        <v>82</v>
      </c>
    </row>
    <row r="21" s="79" customFormat="1" ht="12.75">
      <c r="A21" s="79" t="s">
        <v>2</v>
      </c>
    </row>
    <row r="22" s="79" customFormat="1" ht="12.75">
      <c r="A22" s="79" t="s">
        <v>1</v>
      </c>
    </row>
    <row r="23" spans="1:4" s="80" customFormat="1" ht="12.75">
      <c r="A23" s="80" t="s">
        <v>83</v>
      </c>
      <c r="C23" s="80" t="s">
        <v>84</v>
      </c>
      <c r="D23" s="81">
        <f>20000/26300%</f>
        <v>76.04562737642586</v>
      </c>
    </row>
    <row r="24" spans="1:6" ht="12.75">
      <c r="A24" s="74" t="s">
        <v>85</v>
      </c>
      <c r="C24" s="107">
        <v>30095</v>
      </c>
      <c r="D24" s="107"/>
      <c r="E24" s="78"/>
      <c r="F24" s="78">
        <v>30095</v>
      </c>
    </row>
    <row r="25" spans="1:6" ht="12.75">
      <c r="A25" s="74" t="s">
        <v>86</v>
      </c>
      <c r="C25" s="107">
        <v>24000</v>
      </c>
      <c r="D25" s="107"/>
      <c r="E25" s="78"/>
      <c r="F25" s="78">
        <v>24000</v>
      </c>
    </row>
    <row r="26" spans="1:6" ht="12.75">
      <c r="A26" s="74" t="s">
        <v>87</v>
      </c>
      <c r="C26" s="78">
        <v>170000</v>
      </c>
      <c r="D26" s="78">
        <v>180000</v>
      </c>
      <c r="E26" s="78"/>
      <c r="F26" s="78">
        <v>155600</v>
      </c>
    </row>
    <row r="27" spans="1:6" s="80" customFormat="1" ht="12.75">
      <c r="A27" s="80" t="s">
        <v>88</v>
      </c>
      <c r="B27" s="80" t="s">
        <v>89</v>
      </c>
      <c r="C27" s="85">
        <f>C26/F26%</f>
        <v>109.25449871465295</v>
      </c>
      <c r="D27" s="85">
        <f>D26/F26%</f>
        <v>115.68123393316195</v>
      </c>
      <c r="E27" s="85"/>
      <c r="F27" s="85"/>
    </row>
    <row r="28" spans="1:6" ht="21" customHeight="1">
      <c r="A28" s="74" t="s">
        <v>90</v>
      </c>
      <c r="C28" s="78">
        <f>C7+C8+C9+C10+C11+C12+C13+C14+C16+C17+C25+C26</f>
        <v>578400</v>
      </c>
      <c r="D28" s="78">
        <f>C7+C8+D9+C10+C11+C12+D13+C14+D16+D17+C25+D26</f>
        <v>610400</v>
      </c>
      <c r="E28" s="78"/>
      <c r="F28" s="78">
        <f>F7+F9+F10+F11+F12+F13+F14+F16+F17+F25+F26+F8</f>
        <v>550026</v>
      </c>
    </row>
    <row r="29" spans="3:6" s="83" customFormat="1" ht="21" customHeight="1">
      <c r="C29" s="86">
        <f>C28*4</f>
        <v>2313600</v>
      </c>
      <c r="D29" s="86">
        <f>D28*4</f>
        <v>2441600</v>
      </c>
      <c r="E29" s="86"/>
      <c r="F29" s="86">
        <f>F28*4</f>
        <v>2200104</v>
      </c>
    </row>
    <row r="30" spans="1:6" ht="21" customHeight="1">
      <c r="A30" s="74" t="s">
        <v>91</v>
      </c>
      <c r="C30" s="78">
        <f>C7+C9+C10+C11+C12+C13+C14+C16+C17+C24+C25+C26+C8</f>
        <v>608495</v>
      </c>
      <c r="D30" s="78">
        <f>D9+C10+C11+C7+C12+D13+C14+D16+D17+C24+C25+D26+C8</f>
        <v>640495</v>
      </c>
      <c r="E30" s="78"/>
      <c r="F30" s="78">
        <f>F7+F9+F10+F11+F12+F13+F14+F16+F17+F24+F25+F26+F8</f>
        <v>580121</v>
      </c>
    </row>
    <row r="31" spans="3:6" s="83" customFormat="1" ht="21" customHeight="1">
      <c r="C31" s="86">
        <f>C30*8</f>
        <v>4867960</v>
      </c>
      <c r="D31" s="86">
        <f>D30*8</f>
        <v>5123960</v>
      </c>
      <c r="E31" s="86"/>
      <c r="F31" s="86">
        <f>F30*8</f>
        <v>4640968</v>
      </c>
    </row>
    <row r="32" spans="1:6" s="84" customFormat="1" ht="27" customHeight="1">
      <c r="A32" s="84" t="s">
        <v>92</v>
      </c>
      <c r="C32" s="87">
        <f>C29+C31</f>
        <v>7181560</v>
      </c>
      <c r="D32" s="87">
        <f>D29+D31</f>
        <v>7565560</v>
      </c>
      <c r="E32" s="87"/>
      <c r="F32" s="87">
        <f>F29+F31</f>
        <v>6841072</v>
      </c>
    </row>
    <row r="33" spans="3:6" s="84" customFormat="1" ht="11.25" customHeight="1">
      <c r="C33" s="87"/>
      <c r="D33" s="87"/>
      <c r="E33" s="87"/>
      <c r="F33" s="87"/>
    </row>
    <row r="34" spans="1:6" s="88" customFormat="1" ht="21.75" customHeight="1">
      <c r="A34" s="88" t="s">
        <v>93</v>
      </c>
      <c r="C34" s="108">
        <v>6000000</v>
      </c>
      <c r="D34" s="108"/>
      <c r="E34" s="108"/>
      <c r="F34" s="108"/>
    </row>
    <row r="35" spans="1:6" ht="21.75" customHeight="1">
      <c r="A35" s="74" t="s">
        <v>94</v>
      </c>
      <c r="C35" s="107">
        <v>4706000</v>
      </c>
      <c r="D35" s="107"/>
      <c r="E35" s="107"/>
      <c r="F35" s="107"/>
    </row>
    <row r="36" spans="1:6" s="88" customFormat="1" ht="21.75" customHeight="1">
      <c r="A36" s="88" t="s">
        <v>95</v>
      </c>
      <c r="C36" s="108">
        <f>C35/11*12</f>
        <v>5133818.181818182</v>
      </c>
      <c r="D36" s="108"/>
      <c r="E36" s="108"/>
      <c r="F36" s="108"/>
    </row>
    <row r="37" spans="1:6" s="90" customFormat="1" ht="21.75" customHeight="1">
      <c r="A37" s="90" t="s">
        <v>89</v>
      </c>
      <c r="C37" s="106">
        <f>C34/C36%</f>
        <v>116.87207819804506</v>
      </c>
      <c r="D37" s="106"/>
      <c r="E37" s="106"/>
      <c r="F37" s="106"/>
    </row>
    <row r="38" spans="1:7" s="88" customFormat="1" ht="21.75" customHeight="1">
      <c r="A38" s="88" t="s">
        <v>96</v>
      </c>
      <c r="C38" s="89">
        <f>C32-C34</f>
        <v>1181560</v>
      </c>
      <c r="D38" s="89">
        <f>D32-C34</f>
        <v>1565560</v>
      </c>
      <c r="E38" s="89"/>
      <c r="F38" s="89">
        <f>F32-C34</f>
        <v>841072</v>
      </c>
      <c r="G38" s="88">
        <v>720000</v>
      </c>
    </row>
    <row r="39" ht="21" customHeight="1"/>
  </sheetData>
  <sheetProtection/>
  <mergeCells count="15">
    <mergeCell ref="A15:B15"/>
    <mergeCell ref="A3:C3"/>
    <mergeCell ref="C6:D6"/>
    <mergeCell ref="C7:D7"/>
    <mergeCell ref="C10:D10"/>
    <mergeCell ref="C36:F36"/>
    <mergeCell ref="C37:F37"/>
    <mergeCell ref="C8:D8"/>
    <mergeCell ref="C24:D24"/>
    <mergeCell ref="C25:D25"/>
    <mergeCell ref="C34:F34"/>
    <mergeCell ref="C11:D11"/>
    <mergeCell ref="C12:D12"/>
    <mergeCell ref="C14:D14"/>
    <mergeCell ref="C35:F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6.00390625" style="1" customWidth="1"/>
    <col min="2" max="2" width="5.625" style="1" customWidth="1"/>
    <col min="3" max="3" width="6.00390625" style="1" customWidth="1"/>
    <col min="4" max="4" width="7.00390625" style="1" customWidth="1"/>
    <col min="5" max="5" width="7.125" style="1" customWidth="1"/>
    <col min="6" max="6" width="7.75390625" style="1" customWidth="1"/>
    <col min="7" max="7" width="8.125" style="1" customWidth="1"/>
    <col min="8" max="8" width="8.00390625" style="1" customWidth="1"/>
    <col min="9" max="9" width="5.00390625" style="1" customWidth="1"/>
    <col min="10" max="10" width="6.00390625" style="1" customWidth="1"/>
    <col min="11" max="11" width="7.00390625" style="1" customWidth="1"/>
    <col min="12" max="12" width="7.125" style="1" customWidth="1"/>
    <col min="13" max="13" width="7.625" style="1" customWidth="1"/>
    <col min="14" max="14" width="9.00390625" style="1" customWidth="1"/>
    <col min="15" max="15" width="6.75390625" style="1" customWidth="1"/>
    <col min="16" max="16384" width="9.125" style="1" customWidth="1"/>
  </cols>
  <sheetData>
    <row r="3" spans="2:14" s="11" customFormat="1" ht="25.5">
      <c r="B3" s="55" t="s">
        <v>55</v>
      </c>
      <c r="C3" s="55" t="s">
        <v>57</v>
      </c>
      <c r="D3" s="55" t="s">
        <v>56</v>
      </c>
      <c r="E3" s="55" t="s">
        <v>58</v>
      </c>
      <c r="F3" s="55" t="s">
        <v>59</v>
      </c>
      <c r="G3" s="11" t="s">
        <v>60</v>
      </c>
      <c r="I3" s="55" t="s">
        <v>55</v>
      </c>
      <c r="J3" s="55" t="s">
        <v>57</v>
      </c>
      <c r="K3" s="55" t="s">
        <v>56</v>
      </c>
      <c r="L3" s="55" t="s">
        <v>58</v>
      </c>
      <c r="M3" s="55" t="s">
        <v>59</v>
      </c>
      <c r="N3" s="11" t="s">
        <v>60</v>
      </c>
    </row>
    <row r="4" spans="1:15" s="54" customFormat="1" ht="23.25" customHeight="1">
      <c r="A4" s="66" t="s">
        <v>53</v>
      </c>
      <c r="B4" s="66"/>
      <c r="C4" s="66"/>
      <c r="D4" s="66"/>
      <c r="E4" s="66"/>
      <c r="F4" s="66"/>
      <c r="G4" s="66"/>
      <c r="H4" s="67">
        <f>H12+H13</f>
        <v>12000</v>
      </c>
      <c r="I4" s="66"/>
      <c r="J4" s="66"/>
      <c r="K4" s="66"/>
      <c r="L4" s="66"/>
      <c r="M4" s="66"/>
      <c r="N4" s="66"/>
      <c r="O4" s="67">
        <f>O12+O13</f>
        <v>8300</v>
      </c>
    </row>
    <row r="6" spans="1:15" s="4" customFormat="1" ht="12.75">
      <c r="A6" s="4" t="s">
        <v>54</v>
      </c>
      <c r="E6" s="61">
        <f>E7+E8</f>
        <v>3466.25</v>
      </c>
      <c r="F6" s="62">
        <f>E6*36.92%</f>
        <v>1279.7395000000001</v>
      </c>
      <c r="G6" s="61">
        <f>E6+F6</f>
        <v>4745.9895</v>
      </c>
      <c r="H6" s="63">
        <v>4750</v>
      </c>
      <c r="L6" s="61">
        <f>L7+L8</f>
        <v>2079.7499999999995</v>
      </c>
      <c r="M6" s="62">
        <f>L6*36.92%</f>
        <v>767.8436999999999</v>
      </c>
      <c r="N6" s="61">
        <f>L6+M6</f>
        <v>2847.5936999999994</v>
      </c>
      <c r="O6" s="63">
        <v>2850</v>
      </c>
    </row>
    <row r="7" spans="2:12" ht="12.75">
      <c r="B7" s="1">
        <v>1147</v>
      </c>
      <c r="C7" s="112">
        <v>0.25</v>
      </c>
      <c r="D7" s="1">
        <f>B7*C7</f>
        <v>286.75</v>
      </c>
      <c r="E7" s="1">
        <f>D7*11</f>
        <v>3154.25</v>
      </c>
      <c r="I7" s="1">
        <v>1147</v>
      </c>
      <c r="J7" s="112">
        <v>0.15</v>
      </c>
      <c r="K7" s="1">
        <f>I7*J7</f>
        <v>172.04999999999998</v>
      </c>
      <c r="L7" s="1">
        <f>K7*11</f>
        <v>1892.5499999999997</v>
      </c>
    </row>
    <row r="8" spans="2:12" ht="12.75">
      <c r="B8" s="1">
        <v>1248</v>
      </c>
      <c r="C8" s="112"/>
      <c r="D8" s="60">
        <f>C7*B8</f>
        <v>312</v>
      </c>
      <c r="E8" s="60">
        <f>D8</f>
        <v>312</v>
      </c>
      <c r="I8" s="1">
        <v>1248</v>
      </c>
      <c r="J8" s="112"/>
      <c r="K8" s="60">
        <f>J7*I8</f>
        <v>187.2</v>
      </c>
      <c r="L8" s="60">
        <f>K8</f>
        <v>187.2</v>
      </c>
    </row>
    <row r="9" spans="1:15" s="4" customFormat="1" ht="12.75">
      <c r="A9" s="4" t="s">
        <v>61</v>
      </c>
      <c r="E9" s="61">
        <f>E10+E11</f>
        <v>3466.25</v>
      </c>
      <c r="F9" s="62">
        <f>E9*36.92%</f>
        <v>1279.7395000000001</v>
      </c>
      <c r="G9" s="61">
        <f>E9+F9</f>
        <v>4745.9895</v>
      </c>
      <c r="H9" s="63">
        <v>4750</v>
      </c>
      <c r="L9" s="61">
        <f>L10+L11</f>
        <v>2079.7499999999995</v>
      </c>
      <c r="M9" s="62">
        <f>L9*36.92%</f>
        <v>767.8436999999999</v>
      </c>
      <c r="N9" s="61">
        <f>L9+M9</f>
        <v>2847.5936999999994</v>
      </c>
      <c r="O9" s="63">
        <v>2850</v>
      </c>
    </row>
    <row r="10" spans="2:12" ht="12.75">
      <c r="B10" s="1">
        <v>1147</v>
      </c>
      <c r="C10" s="112">
        <v>0.25</v>
      </c>
      <c r="D10" s="1">
        <f>B10*C10</f>
        <v>286.75</v>
      </c>
      <c r="E10" s="1">
        <f>D10*11</f>
        <v>3154.25</v>
      </c>
      <c r="I10" s="1">
        <v>1147</v>
      </c>
      <c r="J10" s="112">
        <v>0.15</v>
      </c>
      <c r="K10" s="1">
        <f>I10*J10</f>
        <v>172.04999999999998</v>
      </c>
      <c r="L10" s="1">
        <f>K10*11</f>
        <v>1892.5499999999997</v>
      </c>
    </row>
    <row r="11" spans="2:12" ht="12.75">
      <c r="B11" s="1">
        <v>1248</v>
      </c>
      <c r="C11" s="112"/>
      <c r="D11" s="60">
        <f>C10*B11</f>
        <v>312</v>
      </c>
      <c r="E11" s="60">
        <f>D11</f>
        <v>312</v>
      </c>
      <c r="I11" s="1">
        <v>1248</v>
      </c>
      <c r="J11" s="112"/>
      <c r="K11" s="60">
        <f>J10*I11</f>
        <v>187.2</v>
      </c>
      <c r="L11" s="60">
        <f>K11</f>
        <v>187.2</v>
      </c>
    </row>
    <row r="12" spans="1:15" s="64" customFormat="1" ht="18" customHeight="1">
      <c r="A12" s="64" t="s">
        <v>62</v>
      </c>
      <c r="G12" s="65">
        <f>SUM(G6:G11)</f>
        <v>9491.979</v>
      </c>
      <c r="H12" s="68">
        <f>SUM(H6:H11)</f>
        <v>9500</v>
      </c>
      <c r="N12" s="65">
        <f>SUM(N6:N11)</f>
        <v>5695.187399999999</v>
      </c>
      <c r="O12" s="68">
        <f>SUM(O6:O11)</f>
        <v>5700</v>
      </c>
    </row>
    <row r="13" spans="1:15" s="64" customFormat="1" ht="23.25" customHeight="1">
      <c r="A13" s="64" t="s">
        <v>63</v>
      </c>
      <c r="H13" s="69">
        <v>2500</v>
      </c>
      <c r="O13" s="69">
        <v>2600</v>
      </c>
    </row>
    <row r="15" spans="1:15" ht="15.75">
      <c r="A15" s="66" t="s">
        <v>64</v>
      </c>
      <c r="B15" s="66"/>
      <c r="C15" s="66"/>
      <c r="D15" s="66"/>
      <c r="E15" s="66"/>
      <c r="F15" s="66"/>
      <c r="G15" s="66"/>
      <c r="H15" s="67">
        <f>H23+H24</f>
        <v>12000</v>
      </c>
      <c r="I15" s="66"/>
      <c r="J15" s="66"/>
      <c r="K15" s="66"/>
      <c r="L15" s="66"/>
      <c r="M15" s="66"/>
      <c r="N15" s="66"/>
      <c r="O15" s="67">
        <f>O23+O24</f>
        <v>8200</v>
      </c>
    </row>
    <row r="17" spans="1:15" ht="12.75">
      <c r="A17" s="4" t="s">
        <v>54</v>
      </c>
      <c r="B17" s="4"/>
      <c r="C17" s="4"/>
      <c r="D17" s="4"/>
      <c r="E17" s="61">
        <f>E18+E19</f>
        <v>3466.25</v>
      </c>
      <c r="F17" s="62">
        <f>E17*36.92%</f>
        <v>1279.7395000000001</v>
      </c>
      <c r="G17" s="61">
        <f>E17+F17</f>
        <v>4745.9895</v>
      </c>
      <c r="H17" s="63">
        <v>4750</v>
      </c>
      <c r="I17" s="4"/>
      <c r="J17" s="4"/>
      <c r="K17" s="4"/>
      <c r="L17" s="61">
        <f>L18+L19</f>
        <v>2079.7499999999995</v>
      </c>
      <c r="M17" s="62">
        <f>L17*36.92%</f>
        <v>767.8436999999999</v>
      </c>
      <c r="N17" s="61">
        <f>L17+M17</f>
        <v>2847.5936999999994</v>
      </c>
      <c r="O17" s="63">
        <v>2850</v>
      </c>
    </row>
    <row r="18" spans="2:12" ht="12.75">
      <c r="B18" s="1">
        <v>1147</v>
      </c>
      <c r="C18" s="112">
        <v>0.25</v>
      </c>
      <c r="D18" s="1">
        <f>B18*C18</f>
        <v>286.75</v>
      </c>
      <c r="E18" s="1">
        <f>D18*11</f>
        <v>3154.25</v>
      </c>
      <c r="I18" s="1">
        <v>1147</v>
      </c>
      <c r="J18" s="112">
        <v>0.15</v>
      </c>
      <c r="K18" s="1">
        <f>I18*J18</f>
        <v>172.04999999999998</v>
      </c>
      <c r="L18" s="1">
        <f>K18*11</f>
        <v>1892.5499999999997</v>
      </c>
    </row>
    <row r="19" spans="2:12" ht="12.75">
      <c r="B19" s="1">
        <v>1248</v>
      </c>
      <c r="C19" s="112"/>
      <c r="D19" s="60">
        <f>C18*B19</f>
        <v>312</v>
      </c>
      <c r="E19" s="60">
        <f>D19</f>
        <v>312</v>
      </c>
      <c r="I19" s="1">
        <v>1248</v>
      </c>
      <c r="J19" s="112"/>
      <c r="K19" s="60">
        <f>J18*I19</f>
        <v>187.2</v>
      </c>
      <c r="L19" s="60">
        <f>K19</f>
        <v>187.2</v>
      </c>
    </row>
    <row r="20" spans="1:15" ht="12.75">
      <c r="A20" s="4" t="s">
        <v>61</v>
      </c>
      <c r="B20" s="4"/>
      <c r="C20" s="4"/>
      <c r="D20" s="4"/>
      <c r="E20" s="61">
        <f>E21+E22</f>
        <v>3466.25</v>
      </c>
      <c r="F20" s="62">
        <f>E20*36.92%</f>
        <v>1279.7395000000001</v>
      </c>
      <c r="G20" s="61">
        <f>E20+F20</f>
        <v>4745.9895</v>
      </c>
      <c r="H20" s="63">
        <v>4750</v>
      </c>
      <c r="I20" s="4"/>
      <c r="J20" s="4"/>
      <c r="K20" s="4"/>
      <c r="L20" s="61">
        <f>L21+L22</f>
        <v>2079.7499999999995</v>
      </c>
      <c r="M20" s="62">
        <f>L20*36.92%</f>
        <v>767.8436999999999</v>
      </c>
      <c r="N20" s="61">
        <f>L20+M20</f>
        <v>2847.5936999999994</v>
      </c>
      <c r="O20" s="63">
        <v>2850</v>
      </c>
    </row>
    <row r="21" spans="2:12" ht="12.75">
      <c r="B21" s="1">
        <v>1147</v>
      </c>
      <c r="C21" s="112">
        <v>0.25</v>
      </c>
      <c r="D21" s="1">
        <f>B21*C21</f>
        <v>286.75</v>
      </c>
      <c r="E21" s="1">
        <f>D21*11</f>
        <v>3154.25</v>
      </c>
      <c r="I21" s="1">
        <v>1147</v>
      </c>
      <c r="J21" s="112">
        <v>0.15</v>
      </c>
      <c r="K21" s="1">
        <f>I21*J21</f>
        <v>172.04999999999998</v>
      </c>
      <c r="L21" s="1">
        <f>K21*11</f>
        <v>1892.5499999999997</v>
      </c>
    </row>
    <row r="22" spans="2:12" ht="12.75">
      <c r="B22" s="1">
        <v>1248</v>
      </c>
      <c r="C22" s="112"/>
      <c r="D22" s="60">
        <f>C21*B22</f>
        <v>312</v>
      </c>
      <c r="E22" s="60">
        <f>D22</f>
        <v>312</v>
      </c>
      <c r="I22" s="1">
        <v>1248</v>
      </c>
      <c r="J22" s="112"/>
      <c r="K22" s="60">
        <f>J21*I22</f>
        <v>187.2</v>
      </c>
      <c r="L22" s="60">
        <f>K22</f>
        <v>187.2</v>
      </c>
    </row>
    <row r="23" spans="1:15" ht="14.25">
      <c r="A23" s="64" t="s">
        <v>62</v>
      </c>
      <c r="B23" s="64"/>
      <c r="C23" s="64"/>
      <c r="D23" s="64"/>
      <c r="E23" s="64"/>
      <c r="F23" s="64"/>
      <c r="G23" s="65">
        <f>SUM(G17:G22)</f>
        <v>9491.979</v>
      </c>
      <c r="H23" s="68">
        <f>SUM(H17:H22)</f>
        <v>9500</v>
      </c>
      <c r="I23" s="64"/>
      <c r="J23" s="64"/>
      <c r="K23" s="64"/>
      <c r="L23" s="64"/>
      <c r="M23" s="64"/>
      <c r="N23" s="65">
        <f>SUM(N17:N22)</f>
        <v>5695.187399999999</v>
      </c>
      <c r="O23" s="68">
        <f>SUM(O17:O22)</f>
        <v>5700</v>
      </c>
    </row>
    <row r="24" spans="1:15" ht="14.25">
      <c r="A24" s="64" t="s">
        <v>63</v>
      </c>
      <c r="B24" s="64"/>
      <c r="C24" s="64"/>
      <c r="D24" s="64"/>
      <c r="E24" s="64"/>
      <c r="F24" s="64"/>
      <c r="G24" s="64"/>
      <c r="H24" s="69">
        <v>2500</v>
      </c>
      <c r="I24" s="64"/>
      <c r="J24" s="64"/>
      <c r="K24" s="64"/>
      <c r="L24" s="64"/>
      <c r="M24" s="64"/>
      <c r="N24" s="64"/>
      <c r="O24" s="69">
        <v>2500</v>
      </c>
    </row>
    <row r="26" spans="7:15" s="17" customFormat="1" ht="18.75" customHeight="1">
      <c r="G26" s="113">
        <f>H4+H15</f>
        <v>24000</v>
      </c>
      <c r="H26" s="113"/>
      <c r="N26" s="113">
        <f>O4+O15</f>
        <v>16500</v>
      </c>
      <c r="O26" s="114"/>
    </row>
    <row r="27" spans="7:15" ht="18.75" customHeight="1">
      <c r="G27" s="115">
        <f>H4+H23</f>
        <v>21500</v>
      </c>
      <c r="H27" s="116"/>
      <c r="I27" s="57"/>
      <c r="J27" s="57"/>
      <c r="K27" s="57"/>
      <c r="L27" s="57"/>
      <c r="M27" s="57"/>
      <c r="N27" s="115">
        <f>O4+O23</f>
        <v>14000</v>
      </c>
      <c r="O27" s="116"/>
    </row>
  </sheetData>
  <sheetProtection/>
  <mergeCells count="12">
    <mergeCell ref="G27:H27"/>
    <mergeCell ref="N27:O27"/>
    <mergeCell ref="C18:C19"/>
    <mergeCell ref="J18:J19"/>
    <mergeCell ref="C21:C22"/>
    <mergeCell ref="J21:J22"/>
    <mergeCell ref="C7:C8"/>
    <mergeCell ref="C10:C11"/>
    <mergeCell ref="J7:J8"/>
    <mergeCell ref="J10:J11"/>
    <mergeCell ref="G26:H26"/>
    <mergeCell ref="N26:O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1" customWidth="1"/>
    <col min="2" max="2" width="48.875" style="1" customWidth="1"/>
    <col min="3" max="3" width="10.625" style="1" bestFit="1" customWidth="1"/>
    <col min="4" max="4" width="13.625" style="1" customWidth="1"/>
    <col min="5" max="6" width="10.75390625" style="1" customWidth="1"/>
    <col min="7" max="7" width="11.75390625" style="1" customWidth="1"/>
    <col min="8" max="8" width="11.00390625" style="1" customWidth="1"/>
    <col min="9" max="16384" width="9.125" style="1" customWidth="1"/>
  </cols>
  <sheetData>
    <row r="1" spans="1:8" ht="25.5">
      <c r="A1" s="19" t="s">
        <v>13</v>
      </c>
      <c r="E1" s="121" t="s">
        <v>50</v>
      </c>
      <c r="F1" s="122"/>
      <c r="G1" s="119" t="s">
        <v>51</v>
      </c>
      <c r="H1" s="120"/>
    </row>
    <row r="2" spans="5:8" ht="39.75" customHeight="1">
      <c r="E2" s="25" t="s">
        <v>52</v>
      </c>
      <c r="F2" s="16" t="s">
        <v>49</v>
      </c>
      <c r="G2" s="25" t="s">
        <v>52</v>
      </c>
      <c r="H2" s="16" t="s">
        <v>49</v>
      </c>
    </row>
    <row r="3" spans="1:8" s="14" customFormat="1" ht="18.75">
      <c r="A3" s="13" t="s">
        <v>14</v>
      </c>
      <c r="B3" s="117" t="s">
        <v>12</v>
      </c>
      <c r="C3" s="117"/>
      <c r="D3" s="22"/>
      <c r="E3" s="30"/>
      <c r="F3" s="31"/>
      <c r="G3" s="30"/>
      <c r="H3" s="40"/>
    </row>
    <row r="4" spans="1:9" s="2" customFormat="1" ht="14.25" customHeight="1">
      <c r="A4" s="5" t="s">
        <v>3</v>
      </c>
      <c r="B4" s="2" t="s">
        <v>24</v>
      </c>
      <c r="C4" s="6">
        <f>C5+C6+C7+C8+C9+C10+C11+C12</f>
        <v>587247</v>
      </c>
      <c r="D4" s="6"/>
      <c r="E4" s="32">
        <f>C4</f>
        <v>587247</v>
      </c>
      <c r="F4" s="33"/>
      <c r="G4" s="32">
        <f>G5+G6+G7+G8+G9</f>
        <v>447273</v>
      </c>
      <c r="H4" s="33">
        <f>H5+H10+H11+H12</f>
        <v>139974</v>
      </c>
      <c r="I4" s="6"/>
    </row>
    <row r="5" spans="2:8" ht="12.75">
      <c r="B5" s="3" t="s">
        <v>15</v>
      </c>
      <c r="C5" s="18">
        <v>284160</v>
      </c>
      <c r="E5" s="15"/>
      <c r="F5" s="34"/>
      <c r="G5" s="41">
        <f>C5/15*11</f>
        <v>208384</v>
      </c>
      <c r="H5" s="42">
        <f>C5-G5</f>
        <v>75776</v>
      </c>
    </row>
    <row r="6" spans="2:8" ht="12.75">
      <c r="B6" s="3" t="s">
        <v>16</v>
      </c>
      <c r="C6" s="18">
        <v>75776</v>
      </c>
      <c r="E6" s="15"/>
      <c r="F6" s="34"/>
      <c r="G6" s="41">
        <f>C6</f>
        <v>75776</v>
      </c>
      <c r="H6" s="34"/>
    </row>
    <row r="7" spans="2:8" ht="12.75">
      <c r="B7" s="3" t="s">
        <v>17</v>
      </c>
      <c r="C7" s="18">
        <v>42380</v>
      </c>
      <c r="E7" s="15"/>
      <c r="F7" s="34"/>
      <c r="G7" s="41">
        <f>C7</f>
        <v>42380</v>
      </c>
      <c r="H7" s="34"/>
    </row>
    <row r="8" spans="2:8" ht="12.75">
      <c r="B8" s="3" t="s">
        <v>18</v>
      </c>
      <c r="C8" s="18">
        <v>75776</v>
      </c>
      <c r="E8" s="15"/>
      <c r="F8" s="34"/>
      <c r="G8" s="41">
        <f>C8</f>
        <v>75776</v>
      </c>
      <c r="H8" s="34"/>
    </row>
    <row r="9" spans="2:8" ht="12.75">
      <c r="B9" s="3" t="s">
        <v>19</v>
      </c>
      <c r="C9" s="18">
        <v>44957</v>
      </c>
      <c r="E9" s="15"/>
      <c r="F9" s="34"/>
      <c r="G9" s="41">
        <f>C9</f>
        <v>44957</v>
      </c>
      <c r="H9" s="34"/>
    </row>
    <row r="10" spans="2:8" ht="12.75">
      <c r="B10" s="8" t="s">
        <v>20</v>
      </c>
      <c r="C10" s="18">
        <v>22858</v>
      </c>
      <c r="E10" s="15"/>
      <c r="F10" s="34"/>
      <c r="G10" s="41"/>
      <c r="H10" s="42">
        <f>C10</f>
        <v>22858</v>
      </c>
    </row>
    <row r="11" spans="2:8" ht="12.75">
      <c r="B11" s="3" t="s">
        <v>21</v>
      </c>
      <c r="C11" s="18">
        <v>21190</v>
      </c>
      <c r="E11" s="15"/>
      <c r="F11" s="34"/>
      <c r="G11" s="41"/>
      <c r="H11" s="42">
        <f>C11</f>
        <v>21190</v>
      </c>
    </row>
    <row r="12" spans="2:8" ht="12.75">
      <c r="B12" s="3" t="s">
        <v>22</v>
      </c>
      <c r="C12" s="18">
        <v>20150</v>
      </c>
      <c r="E12" s="15"/>
      <c r="F12" s="34"/>
      <c r="G12" s="41"/>
      <c r="H12" s="42">
        <f>C12</f>
        <v>20150</v>
      </c>
    </row>
    <row r="13" spans="1:8" s="4" customFormat="1" ht="12.75">
      <c r="A13" s="5" t="s">
        <v>4</v>
      </c>
      <c r="B13" s="4" t="s">
        <v>23</v>
      </c>
      <c r="C13" s="6">
        <f>C14+C15+C16+C17+C18+C19+C20</f>
        <v>87176</v>
      </c>
      <c r="D13" s="6"/>
      <c r="E13" s="32"/>
      <c r="F13" s="33">
        <f>C13</f>
        <v>87176</v>
      </c>
      <c r="G13" s="32"/>
      <c r="H13" s="33">
        <f>C13</f>
        <v>87176</v>
      </c>
    </row>
    <row r="14" spans="2:8" ht="12.75">
      <c r="B14" s="3" t="s">
        <v>25</v>
      </c>
      <c r="C14" s="12">
        <v>28374</v>
      </c>
      <c r="E14" s="15"/>
      <c r="F14" s="34"/>
      <c r="G14" s="15"/>
      <c r="H14" s="34"/>
    </row>
    <row r="15" spans="2:8" ht="12.75">
      <c r="B15" s="3" t="s">
        <v>26</v>
      </c>
      <c r="C15" s="12">
        <v>22691</v>
      </c>
      <c r="E15" s="15"/>
      <c r="F15" s="34"/>
      <c r="G15" s="15"/>
      <c r="H15" s="34"/>
    </row>
    <row r="16" spans="2:8" ht="12.75">
      <c r="B16" s="3" t="s">
        <v>27</v>
      </c>
      <c r="C16" s="12">
        <v>14917</v>
      </c>
      <c r="E16" s="15"/>
      <c r="F16" s="34"/>
      <c r="G16" s="15"/>
      <c r="H16" s="34"/>
    </row>
    <row r="17" spans="2:8" ht="12.75">
      <c r="B17" s="3" t="s">
        <v>28</v>
      </c>
      <c r="C17" s="12">
        <v>2977</v>
      </c>
      <c r="E17" s="15"/>
      <c r="F17" s="34"/>
      <c r="G17" s="15"/>
      <c r="H17" s="34"/>
    </row>
    <row r="18" spans="2:8" ht="12.75">
      <c r="B18" s="3" t="s">
        <v>29</v>
      </c>
      <c r="C18" s="12">
        <v>2689</v>
      </c>
      <c r="E18" s="15"/>
      <c r="F18" s="34"/>
      <c r="G18" s="15"/>
      <c r="H18" s="34"/>
    </row>
    <row r="19" spans="2:8" ht="12.75">
      <c r="B19" s="3" t="s">
        <v>30</v>
      </c>
      <c r="C19" s="12">
        <v>2689</v>
      </c>
      <c r="E19" s="15"/>
      <c r="F19" s="34"/>
      <c r="G19" s="15"/>
      <c r="H19" s="34"/>
    </row>
    <row r="20" spans="2:8" ht="12.75">
      <c r="B20" s="3" t="s">
        <v>31</v>
      </c>
      <c r="C20" s="12">
        <v>12839</v>
      </c>
      <c r="E20" s="15"/>
      <c r="F20" s="34"/>
      <c r="G20" s="15"/>
      <c r="H20" s="34"/>
    </row>
    <row r="21" spans="2:10" s="14" customFormat="1" ht="17.25" customHeight="1">
      <c r="B21" s="14" t="s">
        <v>46</v>
      </c>
      <c r="C21" s="20">
        <f>C4+C13</f>
        <v>674423</v>
      </c>
      <c r="D21" s="26"/>
      <c r="E21" s="35"/>
      <c r="F21" s="36"/>
      <c r="G21" s="43">
        <f>G4</f>
        <v>447273</v>
      </c>
      <c r="H21" s="44">
        <f>H4+H13</f>
        <v>227150</v>
      </c>
      <c r="J21" s="14">
        <f>G21/12</f>
        <v>37272.75</v>
      </c>
    </row>
    <row r="22" spans="2:8" s="14" customFormat="1" ht="17.25" customHeight="1">
      <c r="B22" s="14" t="s">
        <v>47</v>
      </c>
      <c r="C22" s="20">
        <f>C21*11%</f>
        <v>74186.53</v>
      </c>
      <c r="D22" s="26"/>
      <c r="E22" s="35">
        <f>E4*11%</f>
        <v>64597.17</v>
      </c>
      <c r="F22" s="36">
        <f>F13*11%</f>
        <v>9589.36</v>
      </c>
      <c r="G22" s="45"/>
      <c r="H22" s="44">
        <f>C22</f>
        <v>74186.53</v>
      </c>
    </row>
    <row r="23" spans="2:8" s="14" customFormat="1" ht="17.25" customHeight="1">
      <c r="B23" s="14" t="s">
        <v>44</v>
      </c>
      <c r="C23" s="20">
        <f>C21+C22</f>
        <v>748609.53</v>
      </c>
      <c r="D23" s="23">
        <v>750000</v>
      </c>
      <c r="E23" s="37">
        <f>E4+E22</f>
        <v>651844.17</v>
      </c>
      <c r="F23" s="38">
        <f>F13+F22</f>
        <v>96765.36</v>
      </c>
      <c r="G23" s="37">
        <f>G21</f>
        <v>447273</v>
      </c>
      <c r="H23" s="38">
        <f>H21+H22</f>
        <v>301336.53</v>
      </c>
    </row>
    <row r="24" spans="1:8" s="4" customFormat="1" ht="12.75">
      <c r="A24" s="5" t="s">
        <v>5</v>
      </c>
      <c r="B24" s="4" t="s">
        <v>32</v>
      </c>
      <c r="C24" s="6">
        <v>15000</v>
      </c>
      <c r="E24" s="32">
        <f>C24</f>
        <v>15000</v>
      </c>
      <c r="F24" s="39"/>
      <c r="G24" s="32">
        <f>C24</f>
        <v>15000</v>
      </c>
      <c r="H24" s="39"/>
    </row>
    <row r="25" spans="1:8" s="4" customFormat="1" ht="13.5" thickBot="1">
      <c r="A25" s="27" t="s">
        <v>6</v>
      </c>
      <c r="B25" s="4" t="s">
        <v>48</v>
      </c>
      <c r="C25" s="6">
        <v>150000</v>
      </c>
      <c r="D25" s="28">
        <f>C25*75%</f>
        <v>112500</v>
      </c>
      <c r="E25" s="46"/>
      <c r="F25" s="47">
        <f>C25</f>
        <v>150000</v>
      </c>
      <c r="G25" s="48"/>
      <c r="H25" s="49">
        <f>C25</f>
        <v>150000</v>
      </c>
    </row>
    <row r="26" spans="1:8" s="17" customFormat="1" ht="24" customHeight="1" thickBot="1">
      <c r="A26" s="114" t="s">
        <v>33</v>
      </c>
      <c r="B26" s="114"/>
      <c r="C26" s="21">
        <f>D23+C24+C25</f>
        <v>915000</v>
      </c>
      <c r="D26" s="29">
        <v>160000</v>
      </c>
      <c r="E26" s="50">
        <f>E23+E24</f>
        <v>666844.17</v>
      </c>
      <c r="F26" s="51">
        <f>F23+F25</f>
        <v>246765.36</v>
      </c>
      <c r="G26" s="52">
        <f>G23+G24+G25</f>
        <v>462273</v>
      </c>
      <c r="H26" s="53">
        <f>H23+H24+H25</f>
        <v>451336.53</v>
      </c>
    </row>
    <row r="27" spans="1:3" ht="18.75">
      <c r="A27" s="13" t="s">
        <v>34</v>
      </c>
      <c r="B27" s="117" t="s">
        <v>35</v>
      </c>
      <c r="C27" s="117"/>
    </row>
    <row r="28" spans="1:4" ht="12.75">
      <c r="A28" s="10" t="s">
        <v>7</v>
      </c>
      <c r="B28" s="1" t="s">
        <v>36</v>
      </c>
      <c r="C28" s="18">
        <v>13400</v>
      </c>
      <c r="D28" s="1" t="s">
        <v>41</v>
      </c>
    </row>
    <row r="29" spans="1:4" ht="12.75">
      <c r="A29" s="10" t="s">
        <v>8</v>
      </c>
      <c r="B29" s="1" t="s">
        <v>37</v>
      </c>
      <c r="C29" s="18">
        <v>30000</v>
      </c>
      <c r="D29" s="1" t="s">
        <v>38</v>
      </c>
    </row>
    <row r="30" spans="1:4" ht="12.75">
      <c r="A30" s="10" t="s">
        <v>9</v>
      </c>
      <c r="B30" s="1" t="s">
        <v>39</v>
      </c>
      <c r="C30" s="18">
        <v>99000</v>
      </c>
      <c r="D30" s="1" t="s">
        <v>38</v>
      </c>
    </row>
    <row r="31" spans="1:4" ht="12.75">
      <c r="A31" s="10" t="s">
        <v>10</v>
      </c>
      <c r="B31" s="1" t="s">
        <v>40</v>
      </c>
      <c r="C31" s="18">
        <v>60000</v>
      </c>
      <c r="D31" s="1" t="s">
        <v>41</v>
      </c>
    </row>
    <row r="32" spans="1:4" ht="12.75">
      <c r="A32" s="10" t="s">
        <v>11</v>
      </c>
      <c r="B32" s="1" t="s">
        <v>42</v>
      </c>
      <c r="C32" s="18">
        <v>39000</v>
      </c>
      <c r="D32" s="1" t="s">
        <v>41</v>
      </c>
    </row>
    <row r="33" spans="2:3" s="7" customFormat="1" ht="18.75" customHeight="1">
      <c r="B33" s="7" t="s">
        <v>43</v>
      </c>
      <c r="C33" s="24">
        <f>C28+C29+C30+C31+C32</f>
        <v>241400</v>
      </c>
    </row>
    <row r="34" spans="1:6" s="17" customFormat="1" ht="24" customHeight="1">
      <c r="A34" s="114" t="s">
        <v>45</v>
      </c>
      <c r="B34" s="114"/>
      <c r="C34" s="118">
        <f>C26+C33</f>
        <v>1156400</v>
      </c>
      <c r="D34" s="118"/>
      <c r="E34" s="21"/>
      <c r="F34" s="21"/>
    </row>
    <row r="35" ht="12.75">
      <c r="A35" s="10"/>
    </row>
  </sheetData>
  <sheetProtection/>
  <mergeCells count="7">
    <mergeCell ref="B27:C27"/>
    <mergeCell ref="A34:B34"/>
    <mergeCell ref="C34:D34"/>
    <mergeCell ref="G1:H1"/>
    <mergeCell ref="E1:F1"/>
    <mergeCell ref="B3:C3"/>
    <mergeCell ref="A26:B2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5"/>
  <sheetViews>
    <sheetView tabSelected="1" view="pageBreakPreview" zoomScaleNormal="85" zoomScaleSheetLayoutView="100" zoomScalePageLayoutView="0" workbookViewId="0" topLeftCell="B1">
      <selection activeCell="D13" sqref="D13"/>
    </sheetView>
  </sheetViews>
  <sheetFormatPr defaultColWidth="9.00390625" defaultRowHeight="12.75"/>
  <cols>
    <col min="1" max="1" width="3.25390625" style="55" customWidth="1"/>
    <col min="2" max="2" width="7.625" style="55" customWidth="1"/>
    <col min="3" max="3" width="15.75390625" style="55" customWidth="1"/>
    <col min="4" max="4" width="45.375" style="59" customWidth="1"/>
    <col min="5" max="5" width="23.625" style="55" hidden="1" customWidth="1"/>
    <col min="6" max="6" width="13.125" style="55" customWidth="1"/>
    <col min="7" max="7" width="15.875" style="55" customWidth="1"/>
    <col min="8" max="8" width="15.75390625" style="55" customWidth="1"/>
    <col min="9" max="9" width="0.74609375" style="7" customWidth="1"/>
    <col min="10" max="16384" width="9.125" style="55" customWidth="1"/>
  </cols>
  <sheetData>
    <row r="1" spans="5:9" s="93" customFormat="1" ht="24" customHeight="1">
      <c r="E1" s="100"/>
      <c r="F1" s="132" t="s">
        <v>113</v>
      </c>
      <c r="G1" s="132"/>
      <c r="H1" s="132"/>
      <c r="I1" s="100"/>
    </row>
    <row r="2" spans="4:9" s="93" customFormat="1" ht="15.75" customHeight="1">
      <c r="D2" s="128" t="s">
        <v>114</v>
      </c>
      <c r="E2" s="128"/>
      <c r="F2" s="128"/>
      <c r="G2" s="128"/>
      <c r="H2" s="128"/>
      <c r="I2" s="128"/>
    </row>
    <row r="3" spans="4:9" s="93" customFormat="1" ht="15" customHeight="1">
      <c r="D3" s="128" t="s">
        <v>115</v>
      </c>
      <c r="E3" s="128"/>
      <c r="F3" s="128"/>
      <c r="G3" s="128"/>
      <c r="H3" s="128"/>
      <c r="I3" s="128"/>
    </row>
    <row r="4" s="93" customFormat="1" ht="31.5" customHeight="1">
      <c r="D4" s="96"/>
    </row>
    <row r="5" spans="2:9" s="70" customFormat="1" ht="36" customHeight="1">
      <c r="B5" s="129" t="s">
        <v>112</v>
      </c>
      <c r="C5" s="129"/>
      <c r="D5" s="129"/>
      <c r="E5" s="129"/>
      <c r="F5" s="129"/>
      <c r="G5" s="129"/>
      <c r="H5" s="129"/>
      <c r="I5" s="129"/>
    </row>
    <row r="6" spans="2:9" s="70" customFormat="1" ht="21" customHeight="1">
      <c r="B6" s="127" t="s">
        <v>109</v>
      </c>
      <c r="C6" s="127"/>
      <c r="D6" s="127"/>
      <c r="E6" s="127"/>
      <c r="F6" s="127"/>
      <c r="G6" s="127"/>
      <c r="H6" s="127"/>
      <c r="I6" s="127"/>
    </row>
    <row r="7" spans="2:9" s="70" customFormat="1" ht="12" customHeight="1">
      <c r="B7" s="93"/>
      <c r="C7" s="93"/>
      <c r="D7" s="97"/>
      <c r="E7" s="95"/>
      <c r="F7" s="95"/>
      <c r="G7" s="95"/>
      <c r="H7" s="95"/>
      <c r="I7" s="95"/>
    </row>
    <row r="8" spans="2:7" s="70" customFormat="1" ht="50.25" customHeight="1">
      <c r="B8" s="126" t="s">
        <v>99</v>
      </c>
      <c r="C8" s="130" t="s">
        <v>106</v>
      </c>
      <c r="D8" s="125" t="s">
        <v>100</v>
      </c>
      <c r="E8" s="125" t="s">
        <v>102</v>
      </c>
      <c r="F8" s="125" t="s">
        <v>101</v>
      </c>
      <c r="G8" s="123" t="s">
        <v>104</v>
      </c>
    </row>
    <row r="9" spans="2:7" s="70" customFormat="1" ht="57" customHeight="1">
      <c r="B9" s="126"/>
      <c r="C9" s="131"/>
      <c r="D9" s="125"/>
      <c r="E9" s="125"/>
      <c r="F9" s="125"/>
      <c r="G9" s="124"/>
    </row>
    <row r="10" spans="2:7" s="94" customFormat="1" ht="37.5" customHeight="1">
      <c r="B10" s="102" t="s">
        <v>103</v>
      </c>
      <c r="C10" s="102" t="s">
        <v>105</v>
      </c>
      <c r="D10" s="101">
        <v>3</v>
      </c>
      <c r="E10" s="103">
        <v>3</v>
      </c>
      <c r="F10" s="103">
        <v>4</v>
      </c>
      <c r="G10" s="103">
        <v>7</v>
      </c>
    </row>
    <row r="11" spans="2:7" s="94" customFormat="1" ht="73.5" customHeight="1">
      <c r="B11" s="102" t="s">
        <v>110</v>
      </c>
      <c r="C11" s="104" t="s">
        <v>107</v>
      </c>
      <c r="D11" s="105" t="s">
        <v>108</v>
      </c>
      <c r="E11" s="103"/>
      <c r="F11" s="103">
        <v>2016</v>
      </c>
      <c r="G11" s="103">
        <v>2440300</v>
      </c>
    </row>
    <row r="12" spans="2:7" s="94" customFormat="1" ht="37.5" customHeight="1">
      <c r="B12" s="102"/>
      <c r="C12" s="102" t="s">
        <v>111</v>
      </c>
      <c r="D12" s="101"/>
      <c r="E12" s="103"/>
      <c r="F12" s="103"/>
      <c r="G12" s="103">
        <f>SUM(G11)</f>
        <v>2440300</v>
      </c>
    </row>
    <row r="13" spans="2:12" ht="104.25" customHeight="1">
      <c r="B13" s="71"/>
      <c r="C13" s="71"/>
      <c r="D13" s="98"/>
      <c r="E13" s="72"/>
      <c r="F13" s="72"/>
      <c r="G13" s="72"/>
      <c r="H13" s="72"/>
      <c r="I13" s="72"/>
      <c r="J13" s="56"/>
      <c r="K13" s="56"/>
      <c r="L13" s="56"/>
    </row>
    <row r="14" spans="2:12" ht="104.25" customHeight="1">
      <c r="B14" s="58"/>
      <c r="C14" s="58"/>
      <c r="D14" s="58" t="s">
        <v>98</v>
      </c>
      <c r="E14" s="99"/>
      <c r="F14" s="58"/>
      <c r="G14" s="99" t="s">
        <v>116</v>
      </c>
      <c r="H14" s="99"/>
      <c r="I14" s="99"/>
      <c r="J14" s="56"/>
      <c r="K14" s="56"/>
      <c r="L14" s="56"/>
    </row>
    <row r="15" spans="2:12" s="7" customFormat="1" ht="104.25" customHeight="1">
      <c r="B15" s="55"/>
      <c r="C15" s="55"/>
      <c r="D15" s="59"/>
      <c r="E15" s="56"/>
      <c r="F15" s="56"/>
      <c r="G15" s="56"/>
      <c r="H15" s="56"/>
      <c r="I15" s="24"/>
      <c r="J15" s="24"/>
      <c r="K15" s="24"/>
      <c r="L15" s="24"/>
    </row>
    <row r="16" spans="2:12" s="7" customFormat="1" ht="63" customHeight="1">
      <c r="B16" s="55"/>
      <c r="C16" s="55"/>
      <c r="D16" s="59"/>
      <c r="E16" s="56"/>
      <c r="F16" s="56"/>
      <c r="G16" s="56"/>
      <c r="H16" s="56"/>
      <c r="I16" s="24"/>
      <c r="J16" s="24"/>
      <c r="K16" s="24"/>
      <c r="L16" s="24"/>
    </row>
    <row r="17" spans="2:12" s="9" customFormat="1" ht="31.5" customHeight="1">
      <c r="B17" s="55"/>
      <c r="C17" s="55"/>
      <c r="D17" s="59"/>
      <c r="E17" s="56"/>
      <c r="F17" s="56"/>
      <c r="G17" s="56"/>
      <c r="H17" s="56"/>
      <c r="I17" s="24"/>
      <c r="J17" s="73"/>
      <c r="K17" s="73"/>
      <c r="L17" s="73"/>
    </row>
    <row r="18" spans="2:12" s="58" customFormat="1" ht="28.5" customHeight="1">
      <c r="B18" s="55"/>
      <c r="C18" s="55"/>
      <c r="D18" s="59"/>
      <c r="E18" s="56"/>
      <c r="F18" s="56"/>
      <c r="G18" s="56"/>
      <c r="H18" s="56"/>
      <c r="I18" s="24"/>
      <c r="J18" s="99"/>
      <c r="K18" s="99"/>
      <c r="L18" s="99"/>
    </row>
    <row r="19" spans="5:12" ht="12.75">
      <c r="E19" s="56"/>
      <c r="F19" s="56"/>
      <c r="G19" s="56"/>
      <c r="H19" s="56"/>
      <c r="I19" s="24"/>
      <c r="J19" s="56"/>
      <c r="K19" s="56"/>
      <c r="L19" s="56"/>
    </row>
    <row r="20" spans="5:12" ht="12.75">
      <c r="E20" s="56"/>
      <c r="F20" s="56"/>
      <c r="G20" s="56"/>
      <c r="H20" s="56"/>
      <c r="I20" s="24"/>
      <c r="J20" s="56"/>
      <c r="K20" s="56"/>
      <c r="L20" s="56"/>
    </row>
    <row r="21" spans="5:12" ht="12.75">
      <c r="E21" s="56"/>
      <c r="F21" s="56"/>
      <c r="G21" s="56"/>
      <c r="H21" s="56"/>
      <c r="I21" s="24"/>
      <c r="J21" s="56"/>
      <c r="K21" s="56"/>
      <c r="L21" s="56"/>
    </row>
    <row r="22" spans="5:12" ht="12.75">
      <c r="E22" s="56"/>
      <c r="F22" s="56"/>
      <c r="G22" s="56"/>
      <c r="H22" s="56"/>
      <c r="I22" s="24"/>
      <c r="J22" s="56"/>
      <c r="K22" s="56"/>
      <c r="L22" s="56"/>
    </row>
    <row r="23" spans="5:12" ht="12.75">
      <c r="E23" s="56"/>
      <c r="F23" s="56"/>
      <c r="G23" s="56"/>
      <c r="H23" s="56"/>
      <c r="I23" s="24"/>
      <c r="J23" s="56"/>
      <c r="K23" s="56"/>
      <c r="L23" s="56"/>
    </row>
    <row r="24" spans="5:12" ht="12.75">
      <c r="E24" s="56"/>
      <c r="F24" s="56"/>
      <c r="G24" s="56"/>
      <c r="H24" s="56"/>
      <c r="I24" s="24"/>
      <c r="J24" s="56"/>
      <c r="K24" s="56"/>
      <c r="L24" s="56"/>
    </row>
    <row r="25" spans="5:12" ht="12.75">
      <c r="E25" s="56"/>
      <c r="F25" s="56"/>
      <c r="G25" s="56"/>
      <c r="H25" s="56"/>
      <c r="I25" s="24"/>
      <c r="J25" s="56"/>
      <c r="K25" s="56"/>
      <c r="L25" s="56"/>
    </row>
    <row r="26" spans="5:12" ht="12.75">
      <c r="E26" s="56"/>
      <c r="F26" s="56"/>
      <c r="G26" s="56"/>
      <c r="H26" s="56"/>
      <c r="I26" s="24"/>
      <c r="J26" s="56"/>
      <c r="K26" s="56"/>
      <c r="L26" s="56"/>
    </row>
    <row r="27" spans="5:12" ht="12.75">
      <c r="E27" s="56"/>
      <c r="F27" s="56"/>
      <c r="G27" s="56"/>
      <c r="H27" s="56"/>
      <c r="I27" s="24"/>
      <c r="J27" s="56"/>
      <c r="K27" s="56"/>
      <c r="L27" s="56"/>
    </row>
    <row r="28" spans="5:12" ht="12.75">
      <c r="E28" s="56"/>
      <c r="F28" s="56"/>
      <c r="G28" s="56"/>
      <c r="H28" s="56"/>
      <c r="I28" s="24"/>
      <c r="J28" s="56"/>
      <c r="K28" s="56"/>
      <c r="L28" s="56"/>
    </row>
    <row r="29" spans="5:12" ht="12.75">
      <c r="E29" s="56"/>
      <c r="F29" s="56"/>
      <c r="G29" s="56"/>
      <c r="H29" s="56"/>
      <c r="I29" s="24"/>
      <c r="J29" s="56"/>
      <c r="K29" s="56"/>
      <c r="L29" s="56"/>
    </row>
    <row r="30" spans="5:12" ht="12.75">
      <c r="E30" s="56"/>
      <c r="F30" s="56"/>
      <c r="G30" s="56"/>
      <c r="H30" s="56"/>
      <c r="I30" s="24"/>
      <c r="J30" s="56"/>
      <c r="K30" s="56"/>
      <c r="L30" s="56"/>
    </row>
    <row r="31" spans="5:12" ht="12.75">
      <c r="E31" s="56"/>
      <c r="F31" s="56"/>
      <c r="G31" s="56"/>
      <c r="H31" s="56"/>
      <c r="I31" s="24"/>
      <c r="J31" s="56"/>
      <c r="K31" s="56"/>
      <c r="L31" s="56"/>
    </row>
    <row r="32" spans="5:12" ht="12.75">
      <c r="E32" s="56"/>
      <c r="F32" s="56"/>
      <c r="G32" s="56"/>
      <c r="H32" s="56"/>
      <c r="I32" s="24"/>
      <c r="J32" s="56"/>
      <c r="K32" s="56"/>
      <c r="L32" s="56"/>
    </row>
    <row r="33" spans="5:12" ht="12.75">
      <c r="E33" s="56"/>
      <c r="F33" s="56"/>
      <c r="G33" s="56"/>
      <c r="H33" s="56"/>
      <c r="I33" s="24"/>
      <c r="J33" s="56"/>
      <c r="K33" s="56"/>
      <c r="L33" s="56"/>
    </row>
    <row r="34" spans="5:12" ht="12.75">
      <c r="E34" s="56"/>
      <c r="F34" s="56"/>
      <c r="G34" s="56"/>
      <c r="H34" s="56"/>
      <c r="I34" s="24"/>
      <c r="J34" s="56"/>
      <c r="K34" s="56"/>
      <c r="L34" s="56"/>
    </row>
    <row r="35" spans="5:12" ht="12.75">
      <c r="E35" s="56"/>
      <c r="F35" s="56"/>
      <c r="G35" s="56"/>
      <c r="H35" s="56"/>
      <c r="I35" s="24"/>
      <c r="J35" s="56"/>
      <c r="K35" s="56"/>
      <c r="L35" s="56"/>
    </row>
    <row r="36" spans="5:12" ht="12.75">
      <c r="E36" s="56"/>
      <c r="F36" s="56"/>
      <c r="G36" s="56"/>
      <c r="H36" s="56"/>
      <c r="I36" s="24"/>
      <c r="J36" s="56"/>
      <c r="K36" s="56"/>
      <c r="L36" s="56"/>
    </row>
    <row r="37" spans="5:12" ht="12.75">
      <c r="E37" s="56"/>
      <c r="F37" s="56"/>
      <c r="G37" s="56"/>
      <c r="H37" s="56"/>
      <c r="I37" s="24"/>
      <c r="J37" s="56"/>
      <c r="K37" s="56"/>
      <c r="L37" s="56"/>
    </row>
    <row r="38" spans="5:12" ht="12.75">
      <c r="E38" s="56"/>
      <c r="F38" s="56"/>
      <c r="G38" s="56"/>
      <c r="H38" s="56"/>
      <c r="I38" s="24"/>
      <c r="J38" s="56"/>
      <c r="K38" s="56"/>
      <c r="L38" s="56"/>
    </row>
    <row r="39" spans="5:12" ht="12.75">
      <c r="E39" s="56"/>
      <c r="F39" s="56"/>
      <c r="G39" s="56"/>
      <c r="H39" s="56"/>
      <c r="I39" s="24"/>
      <c r="J39" s="56"/>
      <c r="K39" s="56"/>
      <c r="L39" s="56"/>
    </row>
    <row r="40" spans="5:12" ht="12.75">
      <c r="E40" s="56"/>
      <c r="F40" s="56"/>
      <c r="G40" s="56"/>
      <c r="H40" s="56"/>
      <c r="I40" s="24"/>
      <c r="J40" s="56"/>
      <c r="K40" s="56"/>
      <c r="L40" s="56"/>
    </row>
    <row r="41" spans="5:12" ht="12.75">
      <c r="E41" s="56"/>
      <c r="F41" s="56"/>
      <c r="G41" s="56"/>
      <c r="H41" s="56"/>
      <c r="I41" s="24"/>
      <c r="J41" s="56"/>
      <c r="K41" s="56"/>
      <c r="L41" s="56"/>
    </row>
    <row r="42" spans="5:12" ht="12.75">
      <c r="E42" s="56"/>
      <c r="F42" s="56"/>
      <c r="G42" s="56"/>
      <c r="H42" s="56"/>
      <c r="I42" s="24"/>
      <c r="J42" s="56"/>
      <c r="K42" s="56"/>
      <c r="L42" s="56"/>
    </row>
    <row r="43" spans="5:12" ht="12.75">
      <c r="E43" s="56"/>
      <c r="F43" s="56"/>
      <c r="G43" s="56"/>
      <c r="H43" s="56"/>
      <c r="I43" s="24"/>
      <c r="J43" s="56"/>
      <c r="K43" s="56"/>
      <c r="L43" s="56"/>
    </row>
    <row r="44" spans="5:12" ht="12.75">
      <c r="E44" s="56"/>
      <c r="F44" s="56"/>
      <c r="G44" s="56"/>
      <c r="H44" s="56"/>
      <c r="I44" s="24"/>
      <c r="J44" s="56"/>
      <c r="K44" s="56"/>
      <c r="L44" s="56"/>
    </row>
    <row r="45" spans="5:12" ht="12.75">
      <c r="E45" s="56"/>
      <c r="F45" s="56"/>
      <c r="G45" s="56"/>
      <c r="H45" s="56"/>
      <c r="I45" s="24"/>
      <c r="J45" s="56"/>
      <c r="K45" s="56"/>
      <c r="L45" s="56"/>
    </row>
    <row r="46" spans="5:12" ht="12.75">
      <c r="E46" s="56"/>
      <c r="F46" s="56"/>
      <c r="G46" s="56"/>
      <c r="H46" s="56"/>
      <c r="I46" s="24"/>
      <c r="J46" s="56"/>
      <c r="K46" s="56"/>
      <c r="L46" s="56"/>
    </row>
    <row r="47" spans="5:12" ht="12.75">
      <c r="E47" s="56"/>
      <c r="F47" s="56"/>
      <c r="G47" s="56"/>
      <c r="H47" s="56"/>
      <c r="I47" s="24"/>
      <c r="J47" s="56"/>
      <c r="K47" s="56"/>
      <c r="L47" s="56"/>
    </row>
    <row r="48" spans="5:12" ht="12.75">
      <c r="E48" s="56"/>
      <c r="F48" s="56"/>
      <c r="G48" s="56"/>
      <c r="H48" s="56"/>
      <c r="I48" s="24"/>
      <c r="J48" s="56"/>
      <c r="K48" s="56"/>
      <c r="L48" s="56"/>
    </row>
    <row r="49" spans="5:12" ht="12.75">
      <c r="E49" s="56"/>
      <c r="F49" s="56"/>
      <c r="G49" s="56"/>
      <c r="H49" s="56"/>
      <c r="I49" s="24"/>
      <c r="J49" s="56"/>
      <c r="K49" s="56"/>
      <c r="L49" s="56"/>
    </row>
    <row r="50" spans="5:12" ht="12.75">
      <c r="E50" s="56"/>
      <c r="F50" s="56"/>
      <c r="G50" s="56"/>
      <c r="H50" s="56"/>
      <c r="I50" s="24"/>
      <c r="J50" s="56"/>
      <c r="K50" s="56"/>
      <c r="L50" s="56"/>
    </row>
    <row r="51" spans="5:12" ht="12.75">
      <c r="E51" s="56"/>
      <c r="F51" s="56"/>
      <c r="G51" s="56"/>
      <c r="H51" s="56"/>
      <c r="I51" s="24"/>
      <c r="J51" s="56"/>
      <c r="K51" s="56"/>
      <c r="L51" s="56"/>
    </row>
    <row r="52" spans="5:12" ht="12.75">
      <c r="E52" s="56"/>
      <c r="F52" s="56"/>
      <c r="G52" s="56"/>
      <c r="H52" s="56"/>
      <c r="I52" s="24"/>
      <c r="J52" s="56"/>
      <c r="K52" s="56"/>
      <c r="L52" s="56"/>
    </row>
    <row r="53" spans="5:12" ht="12.75">
      <c r="E53" s="56"/>
      <c r="F53" s="56"/>
      <c r="G53" s="56"/>
      <c r="H53" s="56"/>
      <c r="I53" s="24"/>
      <c r="J53" s="56"/>
      <c r="K53" s="56"/>
      <c r="L53" s="56"/>
    </row>
    <row r="54" spans="5:12" ht="12.75">
      <c r="E54" s="56"/>
      <c r="F54" s="56"/>
      <c r="G54" s="56"/>
      <c r="H54" s="56"/>
      <c r="I54" s="24"/>
      <c r="J54" s="56"/>
      <c r="K54" s="56"/>
      <c r="L54" s="56"/>
    </row>
    <row r="55" spans="5:12" ht="12.75">
      <c r="E55" s="56"/>
      <c r="F55" s="56"/>
      <c r="G55" s="56"/>
      <c r="H55" s="56"/>
      <c r="I55" s="24"/>
      <c r="J55" s="56"/>
      <c r="K55" s="56"/>
      <c r="L55" s="56"/>
    </row>
    <row r="56" spans="5:12" ht="12.75">
      <c r="E56" s="56"/>
      <c r="F56" s="56"/>
      <c r="G56" s="56"/>
      <c r="H56" s="56"/>
      <c r="I56" s="24"/>
      <c r="J56" s="56"/>
      <c r="K56" s="56"/>
      <c r="L56" s="56"/>
    </row>
    <row r="57" spans="5:12" ht="12.75">
      <c r="E57" s="56"/>
      <c r="F57" s="56"/>
      <c r="G57" s="56"/>
      <c r="H57" s="56"/>
      <c r="I57" s="24"/>
      <c r="J57" s="56"/>
      <c r="K57" s="56"/>
      <c r="L57" s="56"/>
    </row>
    <row r="58" spans="5:12" ht="12.75">
      <c r="E58" s="56"/>
      <c r="F58" s="56"/>
      <c r="G58" s="56"/>
      <c r="H58" s="56"/>
      <c r="I58" s="24"/>
      <c r="J58" s="56"/>
      <c r="K58" s="56"/>
      <c r="L58" s="56"/>
    </row>
    <row r="59" spans="5:12" ht="12.75">
      <c r="E59" s="56"/>
      <c r="F59" s="56"/>
      <c r="G59" s="56"/>
      <c r="H59" s="56"/>
      <c r="I59" s="24"/>
      <c r="J59" s="56"/>
      <c r="K59" s="56"/>
      <c r="L59" s="56"/>
    </row>
    <row r="60" spans="5:12" ht="12.75">
      <c r="E60" s="56"/>
      <c r="F60" s="56"/>
      <c r="G60" s="56"/>
      <c r="H60" s="56"/>
      <c r="I60" s="24"/>
      <c r="J60" s="56"/>
      <c r="K60" s="56"/>
      <c r="L60" s="56"/>
    </row>
    <row r="61" spans="5:12" ht="12.75">
      <c r="E61" s="56"/>
      <c r="F61" s="56"/>
      <c r="G61" s="56"/>
      <c r="H61" s="56"/>
      <c r="I61" s="24"/>
      <c r="J61" s="56"/>
      <c r="K61" s="56"/>
      <c r="L61" s="56"/>
    </row>
    <row r="62" spans="5:12" ht="12.75">
      <c r="E62" s="56"/>
      <c r="F62" s="56"/>
      <c r="G62" s="56"/>
      <c r="H62" s="56"/>
      <c r="I62" s="24"/>
      <c r="J62" s="56"/>
      <c r="K62" s="56"/>
      <c r="L62" s="56"/>
    </row>
    <row r="63" spans="5:12" ht="12.75">
      <c r="E63" s="56"/>
      <c r="F63" s="56"/>
      <c r="G63" s="56"/>
      <c r="H63" s="56"/>
      <c r="I63" s="24"/>
      <c r="J63" s="56"/>
      <c r="K63" s="56"/>
      <c r="L63" s="56"/>
    </row>
    <row r="64" spans="5:12" ht="12.75">
      <c r="E64" s="56"/>
      <c r="F64" s="56"/>
      <c r="G64" s="56"/>
      <c r="H64" s="56"/>
      <c r="I64" s="24"/>
      <c r="J64" s="56"/>
      <c r="K64" s="56"/>
      <c r="L64" s="56"/>
    </row>
    <row r="65" spans="5:12" ht="12.75">
      <c r="E65" s="56"/>
      <c r="F65" s="56"/>
      <c r="G65" s="56"/>
      <c r="H65" s="56"/>
      <c r="I65" s="24"/>
      <c r="J65" s="56"/>
      <c r="K65" s="56"/>
      <c r="L65" s="56"/>
    </row>
    <row r="66" spans="5:12" ht="12.75">
      <c r="E66" s="56"/>
      <c r="F66" s="56"/>
      <c r="G66" s="56"/>
      <c r="H66" s="56"/>
      <c r="I66" s="24"/>
      <c r="J66" s="56"/>
      <c r="K66" s="56"/>
      <c r="L66" s="56"/>
    </row>
    <row r="67" spans="5:12" ht="12.75">
      <c r="E67" s="56"/>
      <c r="F67" s="56"/>
      <c r="G67" s="56"/>
      <c r="H67" s="56"/>
      <c r="I67" s="24"/>
      <c r="J67" s="56"/>
      <c r="K67" s="56"/>
      <c r="L67" s="56"/>
    </row>
    <row r="68" spans="5:12" ht="12.75">
      <c r="E68" s="56"/>
      <c r="F68" s="56"/>
      <c r="G68" s="56"/>
      <c r="H68" s="56"/>
      <c r="I68" s="24"/>
      <c r="J68" s="56"/>
      <c r="K68" s="56"/>
      <c r="L68" s="56"/>
    </row>
    <row r="69" spans="5:12" ht="12.75">
      <c r="E69" s="56"/>
      <c r="F69" s="56"/>
      <c r="G69" s="56"/>
      <c r="H69" s="56"/>
      <c r="I69" s="24"/>
      <c r="J69" s="56"/>
      <c r="K69" s="56"/>
      <c r="L69" s="56"/>
    </row>
    <row r="70" spans="5:12" ht="12.75">
      <c r="E70" s="56"/>
      <c r="F70" s="56"/>
      <c r="G70" s="56"/>
      <c r="H70" s="56"/>
      <c r="I70" s="24"/>
      <c r="J70" s="56"/>
      <c r="K70" s="56"/>
      <c r="L70" s="56"/>
    </row>
    <row r="71" spans="5:12" ht="12.75">
      <c r="E71" s="56"/>
      <c r="F71" s="56"/>
      <c r="G71" s="56"/>
      <c r="H71" s="56"/>
      <c r="I71" s="24"/>
      <c r="J71" s="56"/>
      <c r="K71" s="56"/>
      <c r="L71" s="56"/>
    </row>
    <row r="72" spans="5:12" ht="12.75">
      <c r="E72" s="56"/>
      <c r="F72" s="56"/>
      <c r="G72" s="56"/>
      <c r="H72" s="56"/>
      <c r="I72" s="24"/>
      <c r="J72" s="56"/>
      <c r="K72" s="56"/>
      <c r="L72" s="56"/>
    </row>
    <row r="73" spans="5:12" ht="12.75">
      <c r="E73" s="56"/>
      <c r="F73" s="56"/>
      <c r="G73" s="56"/>
      <c r="H73" s="56"/>
      <c r="I73" s="24"/>
      <c r="J73" s="56"/>
      <c r="K73" s="56"/>
      <c r="L73" s="56"/>
    </row>
    <row r="74" spans="5:12" ht="12.75">
      <c r="E74" s="56"/>
      <c r="F74" s="56"/>
      <c r="G74" s="56"/>
      <c r="H74" s="56"/>
      <c r="I74" s="24"/>
      <c r="J74" s="56"/>
      <c r="K74" s="56"/>
      <c r="L74" s="56"/>
    </row>
    <row r="75" spans="5:12" ht="12.75">
      <c r="E75" s="56"/>
      <c r="F75" s="56"/>
      <c r="G75" s="56"/>
      <c r="H75" s="56"/>
      <c r="I75" s="24"/>
      <c r="J75" s="56"/>
      <c r="K75" s="56"/>
      <c r="L75" s="56"/>
    </row>
    <row r="76" spans="5:12" ht="12.75">
      <c r="E76" s="56"/>
      <c r="F76" s="56"/>
      <c r="G76" s="56"/>
      <c r="H76" s="56"/>
      <c r="I76" s="24"/>
      <c r="J76" s="56"/>
      <c r="K76" s="56"/>
      <c r="L76" s="56"/>
    </row>
    <row r="77" spans="5:12" ht="12.75">
      <c r="E77" s="56"/>
      <c r="F77" s="56"/>
      <c r="G77" s="56"/>
      <c r="H77" s="56"/>
      <c r="I77" s="24"/>
      <c r="J77" s="56"/>
      <c r="K77" s="56"/>
      <c r="L77" s="56"/>
    </row>
    <row r="78" spans="5:12" ht="12.75">
      <c r="E78" s="56"/>
      <c r="F78" s="56"/>
      <c r="G78" s="56"/>
      <c r="H78" s="56"/>
      <c r="I78" s="24"/>
      <c r="J78" s="56"/>
      <c r="K78" s="56"/>
      <c r="L78" s="56"/>
    </row>
    <row r="79" spans="5:12" ht="12.75">
      <c r="E79" s="56"/>
      <c r="F79" s="56"/>
      <c r="G79" s="56"/>
      <c r="H79" s="56"/>
      <c r="I79" s="24"/>
      <c r="J79" s="56"/>
      <c r="K79" s="56"/>
      <c r="L79" s="56"/>
    </row>
    <row r="80" spans="5:12" ht="12.75">
      <c r="E80" s="56"/>
      <c r="F80" s="56"/>
      <c r="G80" s="56"/>
      <c r="H80" s="56"/>
      <c r="I80" s="24"/>
      <c r="J80" s="56"/>
      <c r="K80" s="56"/>
      <c r="L80" s="56"/>
    </row>
    <row r="81" spans="5:12" ht="12.75">
      <c r="E81" s="56"/>
      <c r="F81" s="56"/>
      <c r="G81" s="56"/>
      <c r="H81" s="56"/>
      <c r="I81" s="24"/>
      <c r="J81" s="56"/>
      <c r="K81" s="56"/>
      <c r="L81" s="56"/>
    </row>
    <row r="82" spans="10:12" ht="12.75">
      <c r="J82" s="56"/>
      <c r="K82" s="56"/>
      <c r="L82" s="56"/>
    </row>
    <row r="83" spans="10:12" ht="12.75">
      <c r="J83" s="56"/>
      <c r="K83" s="56"/>
      <c r="L83" s="56"/>
    </row>
    <row r="84" spans="10:12" ht="12.75">
      <c r="J84" s="56"/>
      <c r="K84" s="56"/>
      <c r="L84" s="56"/>
    </row>
    <row r="85" spans="10:12" ht="12.75">
      <c r="J85" s="56"/>
      <c r="K85" s="56"/>
      <c r="L85" s="56"/>
    </row>
  </sheetData>
  <sheetProtection/>
  <mergeCells count="11">
    <mergeCell ref="C8:C9"/>
    <mergeCell ref="G8:G9"/>
    <mergeCell ref="F1:H1"/>
    <mergeCell ref="F8:F9"/>
    <mergeCell ref="D8:D9"/>
    <mergeCell ref="E8:E9"/>
    <mergeCell ref="B8:B9"/>
    <mergeCell ref="B6:I6"/>
    <mergeCell ref="D2:I2"/>
    <mergeCell ref="D3:I3"/>
    <mergeCell ref="B5:I5"/>
  </mergeCells>
  <printOptions/>
  <pageMargins left="0.1968503937007874" right="0.1968503937007874" top="0.15748031496062992" bottom="0.1968503937007874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2016-07-05T15:34:04Z</cp:lastPrinted>
  <dcterms:created xsi:type="dcterms:W3CDTF">2010-03-04T18:00:55Z</dcterms:created>
  <dcterms:modified xsi:type="dcterms:W3CDTF">2016-07-12T06:36:32Z</dcterms:modified>
  <cp:category/>
  <cp:version/>
  <cp:contentType/>
  <cp:contentStatus/>
</cp:coreProperties>
</file>