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tabRatio="433" firstSheet="3" activeTab="3"/>
  </bookViews>
  <sheets>
    <sheet name="ВУВКГ" sheetId="1" r:id="rId1"/>
    <sheet name="КП" sheetId="2" r:id="rId2"/>
    <sheet name="ЖЕК-2" sheetId="3" r:id="rId3"/>
    <sheet name="дод.3-1" sheetId="4" r:id="rId4"/>
  </sheets>
  <externalReferences>
    <externalReference r:id="rId7"/>
  </externalReferences>
  <definedNames>
    <definedName name="над_за_ранг">'[1]Лист2'!$B$1:$B$16</definedName>
    <definedName name="ранг">'[1]Лист2'!$A$1:$A$16</definedName>
  </definedNames>
  <calcPr fullCalcOnLoad="1"/>
</workbook>
</file>

<file path=xl/sharedStrings.xml><?xml version="1.0" encoding="utf-8"?>
<sst xmlns="http://schemas.openxmlformats.org/spreadsheetml/2006/main" count="541" uniqueCount="337">
  <si>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</si>
  <si>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</si>
  <si>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</si>
  <si>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</si>
  <si>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</si>
  <si>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</si>
  <si>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Надання пільг окремим категоріям громадян з послуг зв`язку </t>
  </si>
  <si>
    <t>Надання пільг багатодітним сім`ям на житлово-комунальні послуги </t>
  </si>
  <si>
    <t>Надання пільг багатодітним сім`ям на придбання твердого палива та скрапленого газу </t>
  </si>
  <si>
    <t>Надання допомоги у зв`язку з вагітністю і пологами </t>
  </si>
  <si>
    <t>Надання допомоги на догляд за дитиною віком до 3 років </t>
  </si>
  <si>
    <t>Надання допомоги при народженні дитини </t>
  </si>
  <si>
    <t>Надання допомога на дітей, над якими встановлено опіку чи піклування </t>
  </si>
  <si>
    <t>Надання допомоги на дітей одиноким матерям </t>
  </si>
  <si>
    <t>Надання тимчасової державної допомоги дітям </t>
  </si>
  <si>
    <t>Надання допомоги при усиновленні дитини </t>
  </si>
  <si>
    <t>Надання державної соціальної допомоги малозабезпеченим сім`ям </t>
  </si>
  <si>
    <t>Надання субсидій населенню для відшкодування витрат на оплату житлово-комунальних послуг </t>
  </si>
  <si>
    <t>надання субсидій населенню для відшкодування витрат на придбання твердого та рідкого пічного побутового палива і скрапленого газу </t>
  </si>
  <si>
    <t>Надання державної соціальної допомоги інвалідам з дитинства та дітям-інвалідам </t>
  </si>
  <si>
    <t>Компенсаційні виплати інвалідам на бензин, ремонт, технічне обслуговування автомобілів, мотоколясок і на транспортне обслуговування </t>
  </si>
  <si>
    <t>Компенсаційні виплати на пільговий проїзд автомобільним транспортом окремим категоріям громадян </t>
  </si>
  <si>
    <t>Компенсаційні виплати за пільговий проїзд окремих категорій громадян на залізничному транспорті </t>
  </si>
  <si>
    <t>1511070</t>
  </si>
  <si>
    <t>1513011</t>
  </si>
  <si>
    <t>1513012</t>
  </si>
  <si>
    <t>1513013</t>
  </si>
  <si>
    <t>1513015</t>
  </si>
  <si>
    <t>1513021</t>
  </si>
  <si>
    <t>1513031</t>
  </si>
  <si>
    <t>1513033</t>
  </si>
  <si>
    <t>1513034</t>
  </si>
  <si>
    <t>1513025</t>
  </si>
  <si>
    <t>1513041</t>
  </si>
  <si>
    <t>1513042</t>
  </si>
  <si>
    <t>1513043</t>
  </si>
  <si>
    <t>1513044</t>
  </si>
  <si>
    <t>1513045</t>
  </si>
  <si>
    <t>1513046</t>
  </si>
  <si>
    <t>1513047</t>
  </si>
  <si>
    <t>1513016</t>
  </si>
  <si>
    <t>1513026</t>
  </si>
  <si>
    <t>1513048</t>
  </si>
  <si>
    <t>В.Ерфан</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</si>
  <si>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оплатужитлово-комунальних послуг і природного газу</t>
  </si>
  <si>
    <t>Палаци і будинки культури, клуби та інші заклади клубного типу</t>
  </si>
  <si>
    <t>Школи естетичного виховання дітей</t>
  </si>
  <si>
    <t>Проведення святкових та видовищних заходів</t>
  </si>
  <si>
    <t>Утримання інших закладів культури</t>
  </si>
  <si>
    <t>Підтримка періодичних видань (газет та журналів)</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</si>
  <si>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</si>
  <si>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</si>
  <si>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 споруд</t>
  </si>
  <si>
    <t>Фінансова підтримка міського футбольного клубу</t>
  </si>
  <si>
    <t>Резервний фонд</t>
  </si>
  <si>
    <t>180409</t>
  </si>
  <si>
    <t>130112</t>
  </si>
  <si>
    <t>010116</t>
  </si>
  <si>
    <t>100202</t>
  </si>
  <si>
    <t>100203</t>
  </si>
  <si>
    <t>100302</t>
  </si>
  <si>
    <t>180404</t>
  </si>
  <si>
    <t>250404</t>
  </si>
  <si>
    <t>070101</t>
  </si>
  <si>
    <t>070201</t>
  </si>
  <si>
    <t>070301</t>
  </si>
  <si>
    <t>070401</t>
  </si>
  <si>
    <t>070802</t>
  </si>
  <si>
    <t>070804</t>
  </si>
  <si>
    <t>070808</t>
  </si>
  <si>
    <t>091108</t>
  </si>
  <si>
    <t>090412</t>
  </si>
  <si>
    <t>091204</t>
  </si>
  <si>
    <t>091207</t>
  </si>
  <si>
    <t>110201</t>
  </si>
  <si>
    <t>110204</t>
  </si>
  <si>
    <t>110205</t>
  </si>
  <si>
    <t>120201</t>
  </si>
  <si>
    <t>130102</t>
  </si>
  <si>
    <t>130107</t>
  </si>
  <si>
    <t>130110</t>
  </si>
  <si>
    <t>250102</t>
  </si>
  <si>
    <t>150101</t>
  </si>
  <si>
    <t>ПММ</t>
  </si>
  <si>
    <t>091209</t>
  </si>
  <si>
    <t>03</t>
  </si>
  <si>
    <t>10</t>
  </si>
  <si>
    <t>091205</t>
  </si>
  <si>
    <t>послуги зв'язку</t>
  </si>
  <si>
    <t>вивіз сміття</t>
  </si>
  <si>
    <t>110202</t>
  </si>
  <si>
    <t>110502</t>
  </si>
  <si>
    <t>170703</t>
  </si>
  <si>
    <t>1.1.</t>
  </si>
  <si>
    <t>1.2.</t>
  </si>
  <si>
    <t>1.3.</t>
  </si>
  <si>
    <t>1.4.</t>
  </si>
  <si>
    <t>2.1.</t>
  </si>
  <si>
    <t>2.2.</t>
  </si>
  <si>
    <t>2.3.</t>
  </si>
  <si>
    <t>2.4.</t>
  </si>
  <si>
    <t>2.5.</t>
  </si>
  <si>
    <t>Фінансова підтримка за рахунок бюджету</t>
  </si>
  <si>
    <t>КП " ЖЕК -2 "</t>
  </si>
  <si>
    <t>І</t>
  </si>
  <si>
    <t>прибиральники (15ч.)</t>
  </si>
  <si>
    <t>вантажники (4ч.)</t>
  </si>
  <si>
    <t>водії (2ч)</t>
  </si>
  <si>
    <t>охоронники (4)</t>
  </si>
  <si>
    <t>дорожні робочі(2)</t>
  </si>
  <si>
    <t>машиніст автогрейдера</t>
  </si>
  <si>
    <t>водій промивочної машини</t>
  </si>
  <si>
    <t>слюсар-ремонтник</t>
  </si>
  <si>
    <r>
      <t xml:space="preserve">ІТР </t>
    </r>
    <r>
      <rPr>
        <sz val="10"/>
        <rFont val="Times New Roman"/>
        <family val="1"/>
      </rPr>
      <t>(50%)</t>
    </r>
  </si>
  <si>
    <t>Прибирання і вивіз сміття (відшкодувння зарплати) (20ч.)</t>
  </si>
  <si>
    <t>начальник</t>
  </si>
  <si>
    <t>головний бухгалтер</t>
  </si>
  <si>
    <t>майстер по благоустрою, саночистці</t>
  </si>
  <si>
    <t>інженер з охорони праці (0,2)</t>
  </si>
  <si>
    <t>спеціаліст по роботі з кадрами (0,2)</t>
  </si>
  <si>
    <t>економіст (0,2)</t>
  </si>
  <si>
    <t>паспортист (діловод)</t>
  </si>
  <si>
    <t>Погашення заборгованості за рішенням суду</t>
  </si>
  <si>
    <t>РАЗОМ фінансова підтримка</t>
  </si>
  <si>
    <t>ІІ</t>
  </si>
  <si>
    <t>Роботи, які буде виконувати ЖЕК-2</t>
  </si>
  <si>
    <t>Вивіз сміття з кладовища</t>
  </si>
  <si>
    <t>Профілювання вулиць</t>
  </si>
  <si>
    <t>транспортний</t>
  </si>
  <si>
    <t>Зимове утримання доріг</t>
  </si>
  <si>
    <t>Прочистка русел і дощової каналізації</t>
  </si>
  <si>
    <t>з/ф</t>
  </si>
  <si>
    <t>Поточий ремонт ливневої каналізації</t>
  </si>
  <si>
    <t>Всього по роботам</t>
  </si>
  <si>
    <t>Всього відшкодування по зарплаті</t>
  </si>
  <si>
    <t>РАЗОМ по ЖЕК-2</t>
  </si>
  <si>
    <t>Відшкодування по зарплаті</t>
  </si>
  <si>
    <t>Рентабельність 11 %</t>
  </si>
  <si>
    <t>Погашення боргу по податку на доходи</t>
  </si>
  <si>
    <t>додаткова підтримка</t>
  </si>
  <si>
    <t>для Аннишинця</t>
  </si>
  <si>
    <t>Факт</t>
  </si>
  <si>
    <t>обов'язкове відшко дування</t>
  </si>
  <si>
    <t>бюджет розвитку</t>
  </si>
  <si>
    <t>091101</t>
  </si>
  <si>
    <t>150121</t>
  </si>
  <si>
    <t>200200</t>
  </si>
  <si>
    <t>240604</t>
  </si>
  <si>
    <t>250203</t>
  </si>
  <si>
    <t>150110</t>
  </si>
  <si>
    <t>15</t>
  </si>
  <si>
    <t>24</t>
  </si>
  <si>
    <t>76</t>
  </si>
  <si>
    <t>250352</t>
  </si>
  <si>
    <t>(грн)</t>
  </si>
  <si>
    <t>Інші видатки</t>
  </si>
  <si>
    <t>Інші видатки на соціальний захист населення</t>
  </si>
  <si>
    <t>Бібліотеки</t>
  </si>
  <si>
    <t>Музеї і виставки</t>
  </si>
  <si>
    <t>Усього</t>
  </si>
  <si>
    <t>Виконавчий комітет</t>
  </si>
  <si>
    <t>Управління культури, молоді і спорту</t>
  </si>
  <si>
    <t>Інші культурно-освітні заклади та заходи</t>
  </si>
  <si>
    <t>КП "Еко-Хуст"</t>
  </si>
  <si>
    <t>Директор</t>
  </si>
  <si>
    <t>Мін. з/п</t>
  </si>
  <si>
    <t>МФОП</t>
  </si>
  <si>
    <t>Ставка</t>
  </si>
  <si>
    <t>Річний</t>
  </si>
  <si>
    <t>ЄСВ (36,92%)</t>
  </si>
  <si>
    <t>ФОП</t>
  </si>
  <si>
    <t>Бухгалтер</t>
  </si>
  <si>
    <t>Зарплата</t>
  </si>
  <si>
    <t>Штрафні санкції</t>
  </si>
  <si>
    <t>КП "Хуст-Водоканал"</t>
  </si>
  <si>
    <t>Керівництво і управління у відповідній сфері у містах республіканського Автономної республіки Крим та обласного значення</t>
  </si>
  <si>
    <t>Центри соціальних служб для сім'ї, дітей та молоді</t>
  </si>
  <si>
    <t>Фінансова підтримка громадської організацій "Союз Чорнобиль Україна"</t>
  </si>
  <si>
    <t>Надання фінансової підтримки громадським організаціям інвалідів і ветеранів, діяльність яких має соціальну спрямованість</t>
  </si>
  <si>
    <t>Забезпечення функціонування водопровідно-каналізаційного господарства</t>
  </si>
  <si>
    <t>Благоустрій міст, сіл, селищ</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</si>
  <si>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</si>
  <si>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Реалізація заходів щодо інвестиційного розвитку територій</t>
  </si>
  <si>
    <t>Утримання та розвиток інфраструктури доріг</t>
  </si>
  <si>
    <t>Видатки на проведення робіт, пов'язаних з будівництвом, реконструкцією, ремонтом та утриманням автомобільних  доріг за рахунок субвенції з державного бюджету</t>
  </si>
  <si>
    <t>Внески до статутного капіталу суб'єктів господарування</t>
  </si>
  <si>
    <t>Охорона і раціональне використання земель</t>
  </si>
  <si>
    <t>Інша діяльність у сфері охорони навколишнього природного середовища</t>
  </si>
  <si>
    <t>Проведення виборів нарордних депутатів Верховної Ради автономної ремпубліки Крим, місцевих рад та сільських, селищних, міських голів</t>
  </si>
  <si>
    <t>Дошкільна освіта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</si>
  <si>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</si>
  <si>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загальноосвітніми  школами-інтернатами, загално-освітніми санаторними школами-інтернатами</t>
  </si>
  <si>
    <t>Методичне забезпечення діяльності навчальних закладів та інші заходи в галузі освіти</t>
  </si>
  <si>
    <t>Централізоване ведення бухгалтерського обліку</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</si>
  <si>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</si>
  <si>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</si>
  <si>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невідкладних відновлювальних робіт, будівництво та реконструкція загальноосвітніх навчальних закладів</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</si>
  <si>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</si>
  <si>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хворох, які не здатні до самообслуговування і потребують сторонньох допомоги фізичними особами</t>
  </si>
  <si>
    <t xml:space="preserve">Соціальний захист малозабезпечених категорій громадян </t>
  </si>
  <si>
    <t>Розрахунок по ВУВКГ</t>
  </si>
  <si>
    <t>Місячний ФОП</t>
  </si>
  <si>
    <t>Службова</t>
  </si>
  <si>
    <t>Фінуправління</t>
  </si>
  <si>
    <t>Підприємство</t>
  </si>
  <si>
    <t>Податок на землю</t>
  </si>
  <si>
    <t>Користування надрами</t>
  </si>
  <si>
    <t>Екологічний податок</t>
  </si>
  <si>
    <t>ПДВ</t>
  </si>
  <si>
    <t xml:space="preserve">2012 рік 16800 </t>
  </si>
  <si>
    <t>ріст , %</t>
  </si>
  <si>
    <t>Банківські послуги</t>
  </si>
  <si>
    <t>Матеріали</t>
  </si>
  <si>
    <t>виконані роботи</t>
  </si>
  <si>
    <t>профвнески</t>
  </si>
  <si>
    <t>Інші витрати</t>
  </si>
  <si>
    <t>які роботи</t>
  </si>
  <si>
    <t>з ФОП</t>
  </si>
  <si>
    <t>2012 рік  26300</t>
  </si>
  <si>
    <t>зменшення ?,%</t>
  </si>
  <si>
    <t>По мировій угоді</t>
  </si>
  <si>
    <t>Погашення боргу по ЄСВ</t>
  </si>
  <si>
    <t>Електроенергія</t>
  </si>
  <si>
    <t>2012 рік 155 600</t>
  </si>
  <si>
    <t>ріст, %</t>
  </si>
  <si>
    <t>Місячна сума 01-04</t>
  </si>
  <si>
    <t>Місячна сума 05-12</t>
  </si>
  <si>
    <t>За рік</t>
  </si>
  <si>
    <t xml:space="preserve">Очікувані надходження </t>
  </si>
  <si>
    <t>11 місяців 2012 року</t>
  </si>
  <si>
    <t>Розрахунково 2012</t>
  </si>
  <si>
    <t>Додаткова потреба</t>
  </si>
  <si>
    <t>Погашення боргу по з/п</t>
  </si>
  <si>
    <t>Разом</t>
  </si>
  <si>
    <t>0310080</t>
  </si>
  <si>
    <t>0313401</t>
  </si>
  <si>
    <t>0323131</t>
  </si>
  <si>
    <t>0336052</t>
  </si>
  <si>
    <t>0316060</t>
  </si>
  <si>
    <t>0316130</t>
  </si>
  <si>
    <t>0316400</t>
  </si>
  <si>
    <t>0316650</t>
  </si>
  <si>
    <t>0317440</t>
  </si>
  <si>
    <t>0317460</t>
  </si>
  <si>
    <t>0317612</t>
  </si>
  <si>
    <t>0319140</t>
  </si>
  <si>
    <t>0318021</t>
  </si>
  <si>
    <t>0318600</t>
  </si>
  <si>
    <t>0318601</t>
  </si>
  <si>
    <t>0318602</t>
  </si>
  <si>
    <t>0318603</t>
  </si>
  <si>
    <t>0318604</t>
  </si>
  <si>
    <t>0318605</t>
  </si>
  <si>
    <t>0318606</t>
  </si>
  <si>
    <t>1510080</t>
  </si>
  <si>
    <t xml:space="preserve">Додаток 3.1                                                                                                                                                                  </t>
  </si>
  <si>
    <t>за головними розпорядниками коштів</t>
  </si>
  <si>
    <t xml:space="preserve">Код Програмноїкласифікації видатків та кредитування видатків та кредитування місцевих бюджетів (КПКВК) </t>
  </si>
  <si>
    <t xml:space="preserve">Назва головного розпорядника коштів </t>
  </si>
  <si>
    <t>Видатки загального фонду</t>
  </si>
  <si>
    <t>Видатки спеціального фонду</t>
  </si>
  <si>
    <t>з  них</t>
  </si>
  <si>
    <t xml:space="preserve">Усього </t>
  </si>
  <si>
    <t>споживання</t>
  </si>
  <si>
    <t>розвитку</t>
  </si>
  <si>
    <t>Найменування коду тимчасової класифікації видатків та кредитування місцевих бюджетів</t>
  </si>
  <si>
    <t>оплата праці</t>
  </si>
  <si>
    <t>комунальні послуги та енергоносії</t>
  </si>
  <si>
    <t xml:space="preserve">з них </t>
  </si>
  <si>
    <t>капітальні видатки за рахунок коштів, що передаються із загального фонду до бюджету розвитку (спеціального фонду)</t>
  </si>
  <si>
    <t>Розподіл видатків міського бюджету на 2013 рік</t>
  </si>
  <si>
    <t>0310000</t>
  </si>
  <si>
    <t>14=4+7</t>
  </si>
  <si>
    <t>1010000</t>
  </si>
  <si>
    <t>Управління освіти, релігії та у справах національностей</t>
  </si>
  <si>
    <t>1510000</t>
  </si>
  <si>
    <t>Упраці та соціального захисту населення</t>
  </si>
  <si>
    <t>070303</t>
  </si>
  <si>
    <t>090201</t>
  </si>
  <si>
    <t>090202</t>
  </si>
  <si>
    <t>090203</t>
  </si>
  <si>
    <t>090204</t>
  </si>
  <si>
    <t>090207</t>
  </si>
  <si>
    <t>090209</t>
  </si>
  <si>
    <t>090214</t>
  </si>
  <si>
    <t>090215</t>
  </si>
  <si>
    <t>090216</t>
  </si>
  <si>
    <t>090302</t>
  </si>
  <si>
    <t>090303</t>
  </si>
  <si>
    <t>090304</t>
  </si>
  <si>
    <t>090305</t>
  </si>
  <si>
    <t>090306</t>
  </si>
  <si>
    <t>090307</t>
  </si>
  <si>
    <t>090308</t>
  </si>
  <si>
    <t>090401</t>
  </si>
  <si>
    <t>090405</t>
  </si>
  <si>
    <t>090406</t>
  </si>
  <si>
    <t>091300</t>
  </si>
  <si>
    <t>091303</t>
  </si>
  <si>
    <t>170102</t>
  </si>
  <si>
    <t>170302</t>
  </si>
  <si>
    <t>2410000</t>
  </si>
  <si>
    <t>7610000</t>
  </si>
  <si>
    <t xml:space="preserve">Фінансове управління </t>
  </si>
  <si>
    <t>Серетар ради</t>
  </si>
  <si>
    <t>Хустська міськрайонна рада ветеранів України</t>
  </si>
  <si>
    <t>Хустське міськрайонне товариство інвалідів</t>
  </si>
  <si>
    <t>Хустська територіальна первинна організація Українське товариське об'єднання глухих</t>
  </si>
  <si>
    <t>Благодійний фонд "Товариство сліпих "Світанок""</t>
  </si>
  <si>
    <t>Хустська міжрайонна організація української спілки ветеранів Афганістану (воїнів-інтернаціоналістів)</t>
  </si>
  <si>
    <t>Благодійний фонд "Любов" (інваліди-візочники)</t>
  </si>
  <si>
    <t>Хустська громадська організація офіцерів "Честь"</t>
  </si>
  <si>
    <t>Фінансова підтримка КП Хустської міської ради"Еко Хуст"</t>
  </si>
  <si>
    <t>Фінансова підтримка КП "Полігон +"</t>
  </si>
  <si>
    <t>Фінансова підтримка КП "ЖЕК-2"</t>
  </si>
  <si>
    <t>Фінансова підтримка КП "Хуст-Водоканал"</t>
  </si>
  <si>
    <t>Виготовлення проекту зонування територій міста</t>
  </si>
  <si>
    <t>Програма розвитку системи  зв'язку, оповіщення та інформатизації Цивільної оборони м.Хуст на 2012-2015 роки</t>
  </si>
  <si>
    <t>Програма розвитку туризму і курортів на 2011-2015 роки</t>
  </si>
  <si>
    <t>Програма бюджетного забезпечення з накопичення міського матеріального резерву для запобігання та ліквідації надзвичайних ситуацій техногенного і природного характеру Хустського міськвиконкому на 2012 р.</t>
  </si>
  <si>
    <t>Виготовлення технічної документації та оцінка об'єктів комунальної власності територіальної громади міста</t>
  </si>
  <si>
    <t>Хустське ВУВКГ</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</si>
  <si>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</si>
  <si>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0313202</t>
  </si>
  <si>
    <t>0313400</t>
  </si>
  <si>
    <t>0316310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</si>
  <si>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</si>
  <si>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Сприяння розвитку малого та середнього підприємництва</t>
  </si>
  <si>
    <t>Програма сприяння забезпеченню безпеки життєдіяльності, благоустрою, законності та громадського порядку в м.Хуст на 2013 рік</t>
  </si>
  <si>
    <t>Надання позашкільної освіти позашкільними закладами освіти, заходи із позашкільної роботи з дітьми</t>
  </si>
  <si>
    <t>Реалізація заходів щодо інвестиційного розвитку території</t>
  </si>
  <si>
    <t>1016310</t>
  </si>
  <si>
    <t>2416310</t>
  </si>
  <si>
    <t>Субвенція на проведення видатків місцевих бюджетів, що враховуюються при визначенні обсягу міжбюджетних трансфертів</t>
  </si>
  <si>
    <t>Фінансова підтримка КП "Міська шляхово-експлуатаційна дільниця"</t>
  </si>
  <si>
    <t>до рішення VI сесії Хустської міської ради</t>
  </si>
  <si>
    <t>VI скликання від 28.12.2012 року №912</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</si>
</sst>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
    <numFmt numFmtId="177" formatCode="0.000000"/>
    <numFmt numFmtId="178" formatCode="0.00000"/>
    <numFmt numFmtId="179" formatCode="#,##0.0000"/>
    <numFmt numFmtId="180" formatCode="0.000000000"/>
    <numFmt numFmtId="181" formatCode="0.00000000"/>
    <numFmt numFmtId="182" formatCode="0.0000000"/>
    <numFmt numFmtId="183" formatCode="0.0%"/>
    <numFmt numFmtId="184" formatCode="0.000%"/>
    <numFmt numFmtId="185" formatCode="_-* #,##0.000\ _г_р_н_._-;\-* #,##0.000\ _г_р_н_._-;_-* &quot;-&quot;??\ _г_р_н_._-;_-@_-"/>
    <numFmt numFmtId="186" formatCode="_-* #,##0.0000\ _г_р_н_._-;\-* #,##0.0000\ _г_р_н_._-;_-* &quot;-&quot;??\ _г_р_н_._-;_-@_-"/>
    <numFmt numFmtId="187" formatCode="_-* #,##0.00000\ _г_р_н_._-;\-* #,##0.00000\ _г_р_н_._-;_-* &quot;-&quot;??\ _г_р_н_._-;_-@_-"/>
    <numFmt numFmtId="188" formatCode="[$-422]d\ mmmm\ yyyy&quot; р.&quot;"/>
    <numFmt numFmtId="189" formatCode="#,##0.00\ &quot;грн.&quot;"/>
  </numFmts>
  <fonts count="60">
    <font>
      <sz val="10"/>
      <name val="Arial Cyr"/>
      <family val="0"/>
    </font>
    <font>
      <sz val="8"/>
      <name val="Arial Cyr"/>
      <family val="0"/>
    </font>
    <font>
      <sz val="10"/>
      <name val="Times New Roman"/>
      <family val="1"/>
    </font>
    <font>
      <b/>
      <sz val="10"/>
      <name val="Times New Roman"/>
      <family val="1"/>
    </font>
    <font>
      <b/>
      <sz val="12"/>
      <name val="Times New Roman"/>
      <family val="1"/>
    </font>
    <font>
      <sz val="9"/>
      <name val="Times New Roman"/>
      <family val="1"/>
    </font>
    <font>
      <b/>
      <sz val="11"/>
      <name val="Times New Roman"/>
      <family val="1"/>
    </font>
    <font>
      <b/>
      <sz val="10"/>
      <color indexed="16"/>
      <name val="Times New Roman"/>
      <family val="1"/>
    </font>
    <font>
      <b/>
      <sz val="10"/>
      <color indexed="18"/>
      <name val="Times New Roman"/>
      <family val="1"/>
    </font>
    <font>
      <sz val="11"/>
      <name val="Times New Roman"/>
      <family val="1"/>
    </font>
    <font>
      <u val="single"/>
      <sz val="10"/>
      <color indexed="12"/>
      <name val="Arial Cyr"/>
      <family val="0"/>
    </font>
    <font>
      <u val="single"/>
      <sz val="10"/>
      <color indexed="36"/>
      <name val="Arial Cyr"/>
      <family val="0"/>
    </font>
    <font>
      <b/>
      <sz val="14"/>
      <name val="Times New Roman"/>
      <family val="1"/>
    </font>
    <font>
      <i/>
      <sz val="10"/>
      <color indexed="10"/>
      <name val="Times New Roman"/>
      <family val="1"/>
    </font>
    <font>
      <sz val="8"/>
      <name val="Times New Roman"/>
      <family val="1"/>
    </font>
    <font>
      <b/>
      <i/>
      <sz val="12"/>
      <name val="Times New Roman"/>
      <family val="1"/>
    </font>
    <font>
      <b/>
      <i/>
      <u val="single"/>
      <sz val="20"/>
      <name val="Times New Roman"/>
      <family val="1"/>
    </font>
    <font>
      <b/>
      <i/>
      <sz val="9"/>
      <name val="Times New Roman"/>
      <family val="1"/>
    </font>
    <font>
      <i/>
      <sz val="10"/>
      <name val="Times New Roman"/>
      <family val="1"/>
    </font>
    <font>
      <b/>
      <i/>
      <sz val="10"/>
      <name val="Times New Roman"/>
      <family val="1"/>
    </font>
    <font>
      <b/>
      <i/>
      <sz val="10"/>
      <color indexed="10"/>
      <name val="Times New Roman"/>
      <family val="1"/>
    </font>
    <font>
      <sz val="26"/>
      <name val="Times New Roman"/>
      <family val="1"/>
    </font>
    <font>
      <b/>
      <i/>
      <u val="single"/>
      <sz val="14"/>
      <name val="Times New Roman"/>
      <family val="1"/>
    </font>
    <font>
      <sz val="7"/>
      <name val="Times New Roman"/>
      <family val="1"/>
    </font>
    <font>
      <i/>
      <sz val="10"/>
      <color indexed="8"/>
      <name val="Times New Roman"/>
      <family val="1"/>
    </font>
    <font>
      <i/>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1"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0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3" fontId="3" fillId="0" borderId="0" xfId="0" applyNumberFormat="1" applyFont="1" applyAlignment="1">
      <alignment horizontal="left"/>
    </xf>
    <xf numFmtId="0" fontId="3" fillId="0" borderId="0" xfId="0" applyFont="1" applyAlignment="1">
      <alignment horizontal="center" vertical="center" wrapText="1"/>
    </xf>
    <xf numFmtId="0" fontId="2" fillId="0" borderId="0" xfId="0" applyFont="1" applyFill="1" applyAlignment="1">
      <alignment horizontal="right"/>
    </xf>
    <xf numFmtId="0" fontId="3" fillId="0" borderId="0" xfId="0" applyFont="1" applyFill="1" applyAlignment="1">
      <alignment horizontal="center" vertical="center" wrapText="1"/>
    </xf>
    <xf numFmtId="3" fontId="6" fillId="0" borderId="10" xfId="0"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3" fontId="2" fillId="0" borderId="0" xfId="0" applyNumberFormat="1" applyFont="1" applyAlignment="1">
      <alignment horizontal="right"/>
    </xf>
    <xf numFmtId="0" fontId="3" fillId="33" borderId="0" xfId="0" applyFont="1" applyFill="1" applyAlignment="1">
      <alignment horizontal="center" vertical="center"/>
    </xf>
    <xf numFmtId="0" fontId="3" fillId="0" borderId="0" xfId="0" applyFont="1" applyAlignment="1">
      <alignment horizontal="center" vertical="center"/>
    </xf>
    <xf numFmtId="0" fontId="2" fillId="0" borderId="11" xfId="0" applyFont="1" applyBorder="1" applyAlignment="1">
      <alignment/>
    </xf>
    <xf numFmtId="0" fontId="2" fillId="0" borderId="12" xfId="0" applyFont="1" applyBorder="1" applyAlignment="1">
      <alignment horizontal="center" vertical="center" wrapText="1"/>
    </xf>
    <xf numFmtId="0" fontId="12" fillId="0" borderId="0" xfId="0" applyFont="1" applyAlignment="1">
      <alignment horizontal="center" vertical="center"/>
    </xf>
    <xf numFmtId="3" fontId="2" fillId="0" borderId="0" xfId="0" applyNumberFormat="1" applyFont="1" applyAlignment="1">
      <alignment/>
    </xf>
    <xf numFmtId="0" fontId="16" fillId="0" borderId="0" xfId="0" applyFont="1" applyAlignment="1">
      <alignment/>
    </xf>
    <xf numFmtId="3" fontId="3" fillId="0" borderId="0" xfId="0" applyNumberFormat="1" applyFont="1" applyAlignment="1">
      <alignment horizontal="center" vertical="center"/>
    </xf>
    <xf numFmtId="3" fontId="12" fillId="0" borderId="0" xfId="0" applyNumberFormat="1" applyFont="1" applyAlignment="1">
      <alignment horizontal="center" vertical="center"/>
    </xf>
    <xf numFmtId="0" fontId="12" fillId="0" borderId="0" xfId="0" applyFont="1" applyFill="1" applyAlignment="1">
      <alignment vertical="center"/>
    </xf>
    <xf numFmtId="3" fontId="3" fillId="33" borderId="0" xfId="0" applyNumberFormat="1" applyFont="1" applyFill="1" applyAlignment="1">
      <alignment horizontal="center" vertical="center"/>
    </xf>
    <xf numFmtId="3" fontId="3" fillId="0" borderId="0" xfId="0" applyNumberFormat="1" applyFont="1" applyAlignment="1">
      <alignment horizontal="center" vertical="center" wrapText="1"/>
    </xf>
    <xf numFmtId="0" fontId="2" fillId="0" borderId="11" xfId="0" applyFont="1" applyBorder="1" applyAlignment="1">
      <alignment horizontal="center" vertical="center" wrapText="1"/>
    </xf>
    <xf numFmtId="3" fontId="3" fillId="0" borderId="0" xfId="0" applyNumberFormat="1" applyFont="1" applyFill="1" applyAlignment="1">
      <alignment horizontal="center" vertical="center"/>
    </xf>
    <xf numFmtId="16" fontId="3" fillId="0" borderId="0" xfId="0" applyNumberFormat="1" applyFont="1" applyAlignment="1">
      <alignment horizontal="center"/>
    </xf>
    <xf numFmtId="3" fontId="17" fillId="0" borderId="0" xfId="0" applyNumberFormat="1" applyFont="1" applyAlignment="1">
      <alignment horizontal="right"/>
    </xf>
    <xf numFmtId="3" fontId="17" fillId="0" borderId="0" xfId="0" applyNumberFormat="1" applyFont="1" applyAlignment="1">
      <alignment horizontal="righ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3" fontId="3" fillId="0" borderId="11" xfId="0" applyNumberFormat="1" applyFont="1" applyBorder="1" applyAlignment="1">
      <alignment horizontal="left"/>
    </xf>
    <xf numFmtId="3" fontId="3" fillId="0" borderId="12" xfId="0" applyNumberFormat="1" applyFont="1" applyBorder="1" applyAlignment="1">
      <alignment horizontal="left"/>
    </xf>
    <xf numFmtId="0" fontId="2" fillId="0" borderId="12" xfId="0" applyFont="1" applyBorder="1" applyAlignment="1">
      <alignment/>
    </xf>
    <xf numFmtId="3" fontId="3" fillId="0" borderId="11"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xf>
    <xf numFmtId="0" fontId="3" fillId="0" borderId="12" xfId="0" applyFont="1" applyBorder="1" applyAlignment="1">
      <alignment horizontal="left"/>
    </xf>
    <xf numFmtId="0" fontId="3" fillId="0" borderId="12" xfId="0" applyFont="1" applyBorder="1" applyAlignment="1">
      <alignment horizontal="center" vertical="center"/>
    </xf>
    <xf numFmtId="3" fontId="2" fillId="0" borderId="11" xfId="0" applyNumberFormat="1" applyFont="1" applyBorder="1" applyAlignment="1">
      <alignment/>
    </xf>
    <xf numFmtId="3" fontId="2" fillId="0" borderId="12" xfId="0" applyNumberFormat="1" applyFont="1" applyBorder="1" applyAlignment="1">
      <alignment/>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3" fillId="0" borderId="11" xfId="0" applyFont="1" applyBorder="1" applyAlignment="1">
      <alignment horizontal="center" vertical="center"/>
    </xf>
    <xf numFmtId="3" fontId="17" fillId="0" borderId="13" xfId="0" applyNumberFormat="1" applyFont="1" applyBorder="1" applyAlignment="1">
      <alignment horizontal="right"/>
    </xf>
    <xf numFmtId="3" fontId="17" fillId="0" borderId="14" xfId="0" applyNumberFormat="1" applyFont="1" applyBorder="1" applyAlignment="1">
      <alignment horizontal="right"/>
    </xf>
    <xf numFmtId="0" fontId="3" fillId="0" borderId="13" xfId="0" applyFont="1" applyBorder="1" applyAlignment="1">
      <alignment horizontal="left"/>
    </xf>
    <xf numFmtId="3" fontId="3" fillId="0" borderId="14" xfId="0" applyNumberFormat="1" applyFont="1" applyBorder="1" applyAlignment="1">
      <alignment horizontal="left"/>
    </xf>
    <xf numFmtId="3" fontId="12" fillId="33" borderId="15" xfId="0" applyNumberFormat="1" applyFont="1" applyFill="1" applyBorder="1" applyAlignment="1">
      <alignment horizontal="right" vertical="center"/>
    </xf>
    <xf numFmtId="3" fontId="12" fillId="33" borderId="16" xfId="0" applyNumberFormat="1" applyFont="1" applyFill="1" applyBorder="1" applyAlignment="1">
      <alignment horizontal="right" vertical="center"/>
    </xf>
    <xf numFmtId="3" fontId="12" fillId="33" borderId="15" xfId="0" applyNumberFormat="1" applyFont="1" applyFill="1" applyBorder="1" applyAlignment="1">
      <alignment horizontal="center" vertical="center"/>
    </xf>
    <xf numFmtId="3" fontId="12" fillId="33" borderId="16" xfId="0" applyNumberFormat="1" applyFont="1" applyFill="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12" fillId="0" borderId="0" xfId="0" applyFont="1" applyAlignment="1">
      <alignment/>
    </xf>
    <xf numFmtId="0" fontId="12" fillId="0" borderId="0" xfId="0" applyFont="1" applyAlignment="1">
      <alignment horizontal="center"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2" fontId="2" fillId="0" borderId="0" xfId="0" applyNumberFormat="1" applyFont="1" applyAlignment="1">
      <alignment/>
    </xf>
    <xf numFmtId="2" fontId="3" fillId="0" borderId="0" xfId="0" applyNumberFormat="1" applyFont="1" applyAlignment="1">
      <alignment horizontal="left"/>
    </xf>
    <xf numFmtId="176" fontId="3" fillId="0" borderId="0" xfId="0" applyNumberFormat="1" applyFont="1" applyAlignment="1">
      <alignment horizontal="left"/>
    </xf>
    <xf numFmtId="0" fontId="3" fillId="33" borderId="0" xfId="0" applyFont="1" applyFill="1" applyAlignment="1">
      <alignment horizontal="left"/>
    </xf>
    <xf numFmtId="0" fontId="6" fillId="0" borderId="0" xfId="0" applyFont="1" applyAlignment="1">
      <alignment horizontal="center" vertical="center"/>
    </xf>
    <xf numFmtId="2" fontId="6" fillId="0" borderId="0" xfId="0" applyNumberFormat="1" applyFont="1" applyAlignment="1">
      <alignment horizontal="center" vertical="center"/>
    </xf>
    <xf numFmtId="0" fontId="15" fillId="34" borderId="0" xfId="0" applyFont="1" applyFill="1" applyAlignment="1">
      <alignment horizontal="center" vertical="center"/>
    </xf>
    <xf numFmtId="1" fontId="4" fillId="34" borderId="0" xfId="0" applyNumberFormat="1" applyFont="1" applyFill="1" applyAlignment="1">
      <alignment horizontal="center" vertical="center"/>
    </xf>
    <xf numFmtId="1" fontId="6" fillId="33" borderId="0" xfId="0" applyNumberFormat="1" applyFont="1" applyFill="1" applyAlignment="1">
      <alignment horizontal="center" vertical="center"/>
    </xf>
    <xf numFmtId="1" fontId="6" fillId="0" borderId="0" xfId="0" applyNumberFormat="1" applyFont="1" applyAlignment="1">
      <alignment horizontal="center" vertical="center"/>
    </xf>
    <xf numFmtId="0" fontId="21" fillId="0" borderId="0" xfId="0" applyFont="1" applyAlignment="1">
      <alignment horizontal="center" vertical="center" wrapText="1"/>
    </xf>
    <xf numFmtId="0" fontId="18" fillId="0" borderId="17" xfId="0" applyFont="1" applyFill="1" applyBorder="1" applyAlignment="1">
      <alignment horizontal="left" vertical="center" wrapText="1" shrinkToFit="1"/>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0" fontId="2" fillId="0" borderId="0" xfId="0" applyFont="1" applyAlignment="1">
      <alignment vertical="center"/>
    </xf>
    <xf numFmtId="0" fontId="22" fillId="0" borderId="0" xfId="0" applyFont="1" applyAlignment="1">
      <alignment horizontal="center" vertical="center"/>
    </xf>
    <xf numFmtId="172" fontId="2" fillId="0" borderId="0" xfId="0" applyNumberFormat="1"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vertical="center"/>
    </xf>
    <xf numFmtId="0" fontId="2" fillId="0" borderId="0" xfId="0" applyFont="1" applyAlignment="1">
      <alignment horizontal="right" vertical="center"/>
    </xf>
    <xf numFmtId="0" fontId="13" fillId="0" borderId="0" xfId="0" applyFont="1" applyAlignment="1">
      <alignment horizontal="right" vertical="center"/>
    </xf>
    <xf numFmtId="176" fontId="13" fillId="0" borderId="0" xfId="0" applyNumberFormat="1" applyFont="1" applyAlignment="1">
      <alignment horizontal="right" vertical="center"/>
    </xf>
    <xf numFmtId="0" fontId="1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3" fontId="13" fillId="0" borderId="0" xfId="0" applyNumberFormat="1" applyFont="1" applyAlignment="1">
      <alignment horizontal="right" vertical="center"/>
    </xf>
    <xf numFmtId="3" fontId="8" fillId="0" borderId="0" xfId="0" applyNumberFormat="1" applyFont="1" applyAlignment="1">
      <alignment vertical="center"/>
    </xf>
    <xf numFmtId="3" fontId="7" fillId="0" borderId="0" xfId="0" applyNumberFormat="1" applyFont="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20" fillId="0" borderId="0" xfId="0" applyFont="1" applyAlignment="1">
      <alignment vertical="center"/>
    </xf>
    <xf numFmtId="172" fontId="13" fillId="0" borderId="0" xfId="0" applyNumberFormat="1" applyFont="1" applyAlignment="1">
      <alignment vertical="center"/>
    </xf>
    <xf numFmtId="172" fontId="2" fillId="0" borderId="0" xfId="0" applyNumberFormat="1" applyFont="1" applyAlignment="1">
      <alignment horizontal="right" vertical="center"/>
    </xf>
    <xf numFmtId="0" fontId="5" fillId="0" borderId="17" xfId="0"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3" fillId="0" borderId="17" xfId="0" applyFont="1" applyBorder="1" applyAlignment="1">
      <alignment horizontal="center" vertical="center" wrapText="1"/>
    </xf>
    <xf numFmtId="0" fontId="9" fillId="0" borderId="0" xfId="0" applyFont="1" applyAlignment="1">
      <alignment horizontal="center" vertical="center" wrapText="1"/>
    </xf>
    <xf numFmtId="49" fontId="2" fillId="0" borderId="17" xfId="0" applyNumberFormat="1" applyFont="1" applyBorder="1" applyAlignment="1">
      <alignment horizontal="center" vertical="center" wrapText="1"/>
    </xf>
    <xf numFmtId="0" fontId="6" fillId="0" borderId="0" xfId="0" applyFont="1" applyAlignment="1">
      <alignment horizontal="center" vertical="center" wrapText="1"/>
    </xf>
    <xf numFmtId="3"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9" fontId="2" fillId="0" borderId="17"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0" xfId="0" applyFont="1" applyAlignment="1">
      <alignment horizontal="center" vertical="center" wrapText="1"/>
    </xf>
    <xf numFmtId="3" fontId="3" fillId="0" borderId="17"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18" fillId="0" borderId="17" xfId="0" applyNumberFormat="1" applyFont="1" applyBorder="1" applyAlignment="1">
      <alignment horizontal="center" vertical="center" wrapText="1"/>
    </xf>
    <xf numFmtId="3" fontId="19" fillId="0" borderId="17"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49" fontId="18" fillId="0" borderId="17"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18" fillId="0" borderId="17" xfId="0" applyFont="1" applyBorder="1" applyAlignment="1">
      <alignment horizontal="left" vertical="center" wrapText="1"/>
    </xf>
    <xf numFmtId="1" fontId="2" fillId="0" borderId="17"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3" fontId="2" fillId="0" borderId="17"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center" vertical="center" wrapText="1"/>
    </xf>
    <xf numFmtId="49" fontId="2" fillId="0" borderId="1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3" fontId="18" fillId="0" borderId="12"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3" fontId="19" fillId="0" borderId="1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49" fontId="2" fillId="0" borderId="13"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0" fontId="2" fillId="0" borderId="23" xfId="0" applyFont="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7" xfId="0" applyFont="1" applyFill="1" applyBorder="1" applyAlignment="1">
      <alignment horizontal="left" vertical="center" wrapText="1" shrinkToFit="1"/>
    </xf>
    <xf numFmtId="0" fontId="2" fillId="0" borderId="13"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3" fontId="12" fillId="0" borderId="0" xfId="0" applyNumberFormat="1" applyFont="1" applyAlignment="1">
      <alignment horizontal="center" vertical="center" wrapText="1"/>
    </xf>
    <xf numFmtId="172" fontId="18" fillId="0" borderId="17" xfId="0" applyNumberFormat="1" applyFont="1" applyFill="1" applyBorder="1" applyAlignment="1">
      <alignment horizontal="left" vertical="center" wrapText="1"/>
    </xf>
    <xf numFmtId="0" fontId="24"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25" fillId="0" borderId="17" xfId="0" applyFont="1" applyFill="1" applyBorder="1" applyAlignment="1" applyProtection="1">
      <alignment horizontal="left" vertical="center" wrapText="1"/>
      <protection/>
    </xf>
    <xf numFmtId="49" fontId="18" fillId="0" borderId="11" xfId="0" applyNumberFormat="1" applyFont="1" applyBorder="1" applyAlignment="1">
      <alignment horizontal="center" vertical="center" wrapText="1"/>
    </xf>
    <xf numFmtId="3" fontId="3" fillId="0" borderId="17" xfId="0" applyNumberFormat="1" applyFont="1" applyFill="1" applyBorder="1" applyAlignment="1">
      <alignment horizontal="center" vertical="center" wrapText="1"/>
    </xf>
    <xf numFmtId="3" fontId="2" fillId="0" borderId="0" xfId="0" applyNumberFormat="1" applyFont="1" applyFill="1" applyAlignment="1">
      <alignment horizontal="center" vertical="center" wrapText="1"/>
    </xf>
    <xf numFmtId="49" fontId="18" fillId="0" borderId="1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3" fontId="3" fillId="0" borderId="12" xfId="0" applyNumberFormat="1" applyFont="1" applyFill="1" applyBorder="1" applyAlignment="1">
      <alignment horizontal="center" vertical="center" wrapText="1"/>
    </xf>
    <xf numFmtId="0" fontId="13" fillId="0" borderId="0" xfId="0" applyFont="1" applyAlignment="1">
      <alignment horizontal="center" vertical="center"/>
    </xf>
    <xf numFmtId="0" fontId="22"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3" fontId="3" fillId="0" borderId="0" xfId="0" applyNumberFormat="1" applyFont="1" applyAlignment="1">
      <alignment horizontal="center" vertical="center"/>
    </xf>
    <xf numFmtId="172" fontId="20" fillId="0" borderId="0" xfId="0" applyNumberFormat="1" applyFont="1" applyAlignment="1">
      <alignment horizontal="center" vertical="center"/>
    </xf>
    <xf numFmtId="0" fontId="2" fillId="0" borderId="0" xfId="0" applyFont="1" applyAlignment="1">
      <alignment horizontal="center"/>
    </xf>
    <xf numFmtId="1" fontId="12" fillId="0" borderId="0" xfId="0" applyNumberFormat="1" applyFont="1" applyAlignment="1">
      <alignment horizontal="center" vertical="center"/>
    </xf>
    <xf numFmtId="0" fontId="12" fillId="0" borderId="0" xfId="0" applyFont="1" applyAlignment="1">
      <alignment horizontal="center" vertical="center"/>
    </xf>
    <xf numFmtId="1" fontId="12" fillId="0" borderId="0" xfId="0" applyNumberFormat="1" applyFont="1" applyAlignment="1">
      <alignment horizontal="center"/>
    </xf>
    <xf numFmtId="0" fontId="12" fillId="0" borderId="0" xfId="0" applyFont="1" applyAlignment="1">
      <alignment horizontal="center"/>
    </xf>
    <xf numFmtId="0" fontId="12" fillId="33" borderId="0" xfId="0" applyFont="1" applyFill="1" applyAlignment="1">
      <alignment horizontal="center" vertical="center"/>
    </xf>
    <xf numFmtId="3" fontId="12" fillId="0" borderId="0" xfId="0" applyNumberFormat="1" applyFont="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3" fontId="12" fillId="0" borderId="0" xfId="0" applyNumberFormat="1"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3.12.2012\Documents%20and%20Settings\&#1042;&#1083;&#1072;&#1076;&#1077;&#1083;&#1077;&#1094;\&#1056;&#1072;&#1073;&#1086;&#1095;&#1080;&#1081;%20&#1089;&#1090;&#1086;&#1083;\&#1052;&#1072;&#1088;&#1080;&#1085;&#1072;\&#1092;&#1083;&#1077;&#1096;&#1082;&#1072;\&#1092;&#1083;&#1077;&#1096;\!&#1044;&#1086;&#1076;&#1072;&#1090;&#1086;&#1082;%20&#1076;&#1086;%20&#1096;&#1090;&#1072;&#1090;.%20&#1088;&#1086;&#1079;&#1087;&#1080;&#1089;&#1091;%20&#1085;&#1072;%2017.0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1 (2)"/>
      <sheetName val="Лист1 (3)"/>
    </sheetNames>
    <sheetDataSet>
      <sheetData sheetId="1">
        <row r="1">
          <cell r="A1">
            <v>0</v>
          </cell>
          <cell r="B1" t="str">
            <v>-</v>
          </cell>
        </row>
        <row r="2">
          <cell r="A2">
            <v>1</v>
          </cell>
          <cell r="B2">
            <v>160</v>
          </cell>
        </row>
        <row r="3">
          <cell r="A3">
            <v>2</v>
          </cell>
          <cell r="B3">
            <v>150</v>
          </cell>
        </row>
        <row r="4">
          <cell r="A4">
            <v>3</v>
          </cell>
          <cell r="B4">
            <v>145</v>
          </cell>
        </row>
        <row r="5">
          <cell r="A5">
            <v>4</v>
          </cell>
          <cell r="B5">
            <v>140</v>
          </cell>
        </row>
        <row r="6">
          <cell r="A6">
            <v>5</v>
          </cell>
          <cell r="B6">
            <v>130</v>
          </cell>
        </row>
        <row r="7">
          <cell r="A7">
            <v>6</v>
          </cell>
          <cell r="B7">
            <v>120</v>
          </cell>
        </row>
        <row r="8">
          <cell r="A8">
            <v>7</v>
          </cell>
          <cell r="B8">
            <v>110</v>
          </cell>
        </row>
        <row r="9">
          <cell r="A9">
            <v>8</v>
          </cell>
          <cell r="B9">
            <v>100</v>
          </cell>
        </row>
        <row r="10">
          <cell r="A10">
            <v>9</v>
          </cell>
          <cell r="B10">
            <v>90</v>
          </cell>
        </row>
        <row r="11">
          <cell r="A11">
            <v>10</v>
          </cell>
          <cell r="B11">
            <v>80</v>
          </cell>
        </row>
        <row r="12">
          <cell r="A12">
            <v>11</v>
          </cell>
          <cell r="B12">
            <v>70</v>
          </cell>
        </row>
        <row r="13">
          <cell r="A13">
            <v>12</v>
          </cell>
          <cell r="B13">
            <v>60</v>
          </cell>
        </row>
        <row r="14">
          <cell r="A14">
            <v>13</v>
          </cell>
          <cell r="B14">
            <v>55</v>
          </cell>
        </row>
        <row r="15">
          <cell r="A15">
            <v>14</v>
          </cell>
          <cell r="B15">
            <v>50</v>
          </cell>
        </row>
        <row r="16">
          <cell r="A16">
            <v>15</v>
          </cell>
          <cell r="B16">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J38"/>
  <sheetViews>
    <sheetView zoomScalePageLayoutView="0" workbookViewId="0" topLeftCell="A6">
      <selection activeCell="I15" sqref="I15"/>
    </sheetView>
  </sheetViews>
  <sheetFormatPr defaultColWidth="9.00390625" defaultRowHeight="12.75"/>
  <cols>
    <col min="1" max="1" width="22.00390625" style="79" customWidth="1"/>
    <col min="2" max="2" width="9.125" style="79" customWidth="1"/>
    <col min="3" max="4" width="12.75390625" style="79" customWidth="1"/>
    <col min="5" max="5" width="13.00390625" style="79" customWidth="1"/>
    <col min="6" max="7" width="12.75390625" style="79" customWidth="1"/>
    <col min="8" max="16384" width="9.125" style="79" customWidth="1"/>
  </cols>
  <sheetData>
    <row r="3" spans="1:5" ht="19.5">
      <c r="A3" s="177" t="s">
        <v>200</v>
      </c>
      <c r="B3" s="177"/>
      <c r="C3" s="177"/>
      <c r="D3" s="80"/>
      <c r="E3" s="80"/>
    </row>
    <row r="6" spans="3:6" s="12" customFormat="1" ht="27.75" customHeight="1">
      <c r="C6" s="178" t="s">
        <v>202</v>
      </c>
      <c r="D6" s="178"/>
      <c r="E6" s="12" t="s">
        <v>204</v>
      </c>
      <c r="F6" s="12" t="s">
        <v>203</v>
      </c>
    </row>
    <row r="7" spans="1:6" ht="17.25" customHeight="1">
      <c r="A7" s="79" t="s">
        <v>201</v>
      </c>
      <c r="C7" s="179">
        <v>155000</v>
      </c>
      <c r="D7" s="179"/>
      <c r="E7" s="83"/>
      <c r="F7" s="83">
        <v>155000</v>
      </c>
    </row>
    <row r="8" spans="1:6" ht="17.25" customHeight="1">
      <c r="A8" s="79" t="s">
        <v>232</v>
      </c>
      <c r="C8" s="179">
        <v>45500</v>
      </c>
      <c r="D8" s="179"/>
      <c r="E8" s="83"/>
      <c r="F8" s="83">
        <v>45500</v>
      </c>
    </row>
    <row r="9" spans="1:10" ht="17.25" customHeight="1">
      <c r="A9" s="79" t="s">
        <v>169</v>
      </c>
      <c r="C9" s="83">
        <v>70000</v>
      </c>
      <c r="D9" s="83">
        <v>75000</v>
      </c>
      <c r="E9" s="83"/>
      <c r="F9" s="83">
        <f>F7*36.92%</f>
        <v>57226.00000000001</v>
      </c>
      <c r="H9" s="81">
        <f>C9+C7</f>
        <v>225000</v>
      </c>
      <c r="I9" s="81">
        <f>H9/1.3692</f>
        <v>164329.53549517968</v>
      </c>
      <c r="J9" s="81"/>
    </row>
    <row r="10" spans="1:10" ht="17.25" customHeight="1">
      <c r="A10" s="79" t="s">
        <v>205</v>
      </c>
      <c r="C10" s="179">
        <v>7800</v>
      </c>
      <c r="D10" s="179"/>
      <c r="E10" s="83"/>
      <c r="F10" s="83">
        <v>7800</v>
      </c>
      <c r="H10" s="81"/>
      <c r="I10" s="81"/>
      <c r="J10" s="81"/>
    </row>
    <row r="11" spans="1:10" ht="17.25" customHeight="1">
      <c r="A11" s="79" t="s">
        <v>206</v>
      </c>
      <c r="C11" s="179">
        <v>5300</v>
      </c>
      <c r="D11" s="179"/>
      <c r="E11" s="83"/>
      <c r="F11" s="83">
        <v>5300</v>
      </c>
      <c r="H11" s="81"/>
      <c r="I11" s="81"/>
      <c r="J11" s="81"/>
    </row>
    <row r="12" spans="1:10" ht="17.25" customHeight="1">
      <c r="A12" s="79" t="s">
        <v>207</v>
      </c>
      <c r="C12" s="179">
        <v>1800</v>
      </c>
      <c r="D12" s="179"/>
      <c r="E12" s="83"/>
      <c r="F12" s="83">
        <v>1800</v>
      </c>
      <c r="H12" s="81">
        <f>C8+C25</f>
        <v>69500</v>
      </c>
      <c r="I12" s="81">
        <f>H12/1.3692</f>
        <v>50759.567630733276</v>
      </c>
      <c r="J12" s="81"/>
    </row>
    <row r="13" spans="1:10" ht="17.25" customHeight="1">
      <c r="A13" s="79" t="s">
        <v>208</v>
      </c>
      <c r="C13" s="82">
        <v>55000</v>
      </c>
      <c r="D13" s="82">
        <v>60000</v>
      </c>
      <c r="E13" s="83"/>
      <c r="F13" s="83">
        <v>55000</v>
      </c>
      <c r="H13" s="81"/>
      <c r="I13" s="81">
        <f>I12-C8</f>
        <v>5259.567630733276</v>
      </c>
      <c r="J13" s="81"/>
    </row>
    <row r="14" spans="1:10" ht="17.25" customHeight="1">
      <c r="A14" s="79" t="s">
        <v>83</v>
      </c>
      <c r="C14" s="179">
        <v>20000</v>
      </c>
      <c r="D14" s="179"/>
      <c r="E14" s="83"/>
      <c r="F14" s="83">
        <v>16800</v>
      </c>
      <c r="H14" s="81"/>
      <c r="I14" s="81">
        <f>I13/I12%</f>
        <v>10.361726618705038</v>
      </c>
      <c r="J14" s="81"/>
    </row>
    <row r="15" spans="1:10" s="87" customFormat="1" ht="17.25" customHeight="1">
      <c r="A15" s="176" t="s">
        <v>209</v>
      </c>
      <c r="B15" s="176"/>
      <c r="C15" s="85" t="s">
        <v>210</v>
      </c>
      <c r="D15" s="86">
        <f>C14/F14%</f>
        <v>119.04761904761905</v>
      </c>
      <c r="H15" s="96"/>
      <c r="I15" s="96"/>
      <c r="J15" s="96"/>
    </row>
    <row r="16" spans="1:10" ht="17.25" customHeight="1">
      <c r="A16" s="79" t="s">
        <v>211</v>
      </c>
      <c r="C16" s="83">
        <v>4000</v>
      </c>
      <c r="D16" s="83">
        <v>6000</v>
      </c>
      <c r="E16" s="83"/>
      <c r="F16" s="83">
        <v>6000</v>
      </c>
      <c r="H16" s="81"/>
      <c r="I16" s="81"/>
      <c r="J16" s="81"/>
    </row>
    <row r="17" spans="1:10" ht="17.25" customHeight="1">
      <c r="A17" s="79" t="s">
        <v>215</v>
      </c>
      <c r="C17" s="83">
        <v>20000</v>
      </c>
      <c r="D17" s="83">
        <v>30000</v>
      </c>
      <c r="E17" s="83"/>
      <c r="F17" s="83">
        <v>20000</v>
      </c>
      <c r="H17" s="81"/>
      <c r="I17" s="81"/>
      <c r="J17" s="81"/>
    </row>
    <row r="18" spans="1:10" s="84" customFormat="1" ht="13.5" customHeight="1">
      <c r="A18" s="84" t="s">
        <v>212</v>
      </c>
      <c r="H18" s="97"/>
      <c r="I18" s="97"/>
      <c r="J18" s="97"/>
    </row>
    <row r="19" spans="1:6" s="84" customFormat="1" ht="12.75">
      <c r="A19" s="84" t="s">
        <v>213</v>
      </c>
      <c r="F19" s="84" t="s">
        <v>216</v>
      </c>
    </row>
    <row r="20" spans="1:6" s="84" customFormat="1" ht="12.75">
      <c r="A20" s="84" t="s">
        <v>214</v>
      </c>
      <c r="F20" s="84" t="s">
        <v>217</v>
      </c>
    </row>
    <row r="21" s="84" customFormat="1" ht="12.75">
      <c r="A21" s="84" t="s">
        <v>89</v>
      </c>
    </row>
    <row r="22" s="84" customFormat="1" ht="12.75">
      <c r="A22" s="84" t="s">
        <v>88</v>
      </c>
    </row>
    <row r="23" spans="1:4" s="85" customFormat="1" ht="12.75">
      <c r="A23" s="85" t="s">
        <v>218</v>
      </c>
      <c r="C23" s="85" t="s">
        <v>219</v>
      </c>
      <c r="D23" s="86">
        <f>20000/26300%</f>
        <v>76.04562737642586</v>
      </c>
    </row>
    <row r="24" spans="1:6" ht="12.75">
      <c r="A24" s="79" t="s">
        <v>220</v>
      </c>
      <c r="C24" s="179">
        <v>30095</v>
      </c>
      <c r="D24" s="179"/>
      <c r="E24" s="83"/>
      <c r="F24" s="83">
        <v>30095</v>
      </c>
    </row>
    <row r="25" spans="1:6" ht="12.75">
      <c r="A25" s="79" t="s">
        <v>221</v>
      </c>
      <c r="C25" s="179">
        <v>24000</v>
      </c>
      <c r="D25" s="179"/>
      <c r="E25" s="83"/>
      <c r="F25" s="83">
        <v>24000</v>
      </c>
    </row>
    <row r="26" spans="1:6" ht="12.75">
      <c r="A26" s="79" t="s">
        <v>222</v>
      </c>
      <c r="C26" s="83">
        <v>170000</v>
      </c>
      <c r="D26" s="83">
        <v>180000</v>
      </c>
      <c r="E26" s="83"/>
      <c r="F26" s="83">
        <v>155600</v>
      </c>
    </row>
    <row r="27" spans="1:6" s="85" customFormat="1" ht="12.75">
      <c r="A27" s="85" t="s">
        <v>223</v>
      </c>
      <c r="B27" s="85" t="s">
        <v>224</v>
      </c>
      <c r="C27" s="90">
        <f>C26/F26%</f>
        <v>109.25449871465295</v>
      </c>
      <c r="D27" s="90">
        <f>D26/F26%</f>
        <v>115.68123393316195</v>
      </c>
      <c r="E27" s="90"/>
      <c r="F27" s="90"/>
    </row>
    <row r="28" spans="1:6" ht="21" customHeight="1">
      <c r="A28" s="79" t="s">
        <v>225</v>
      </c>
      <c r="C28" s="83">
        <f>C7+C8+C9+C10+C11+C12+C13+C14+C16+C17+C25+C26</f>
        <v>578400</v>
      </c>
      <c r="D28" s="83">
        <f>C7+C8+D9+C10+C11+C12+D13+C14+D16+D17+C25+D26</f>
        <v>610400</v>
      </c>
      <c r="E28" s="83"/>
      <c r="F28" s="83">
        <f>F7+F9+F10+F11+F12+F13+F14+F16+F17+F25+F26+F8</f>
        <v>550026</v>
      </c>
    </row>
    <row r="29" spans="3:6" s="88" customFormat="1" ht="21" customHeight="1">
      <c r="C29" s="91">
        <f>C28*4</f>
        <v>2313600</v>
      </c>
      <c r="D29" s="91">
        <f>D28*4</f>
        <v>2441600</v>
      </c>
      <c r="E29" s="91"/>
      <c r="F29" s="91">
        <f>F28*4</f>
        <v>2200104</v>
      </c>
    </row>
    <row r="30" spans="1:6" ht="21" customHeight="1">
      <c r="A30" s="79" t="s">
        <v>226</v>
      </c>
      <c r="C30" s="83">
        <f>C7+C9+C10+C11+C12+C13+C14+C16+C17+C24+C25+C26+C8</f>
        <v>608495</v>
      </c>
      <c r="D30" s="83">
        <f>D9+C10+C11+C7+C12+D13+C14+D16+D17+C24+C25+D26+C8</f>
        <v>640495</v>
      </c>
      <c r="E30" s="83"/>
      <c r="F30" s="83">
        <f>F7+F9+F10+F11+F12+F13+F14+F16+F17+F24+F25+F26+F8</f>
        <v>580121</v>
      </c>
    </row>
    <row r="31" spans="3:6" s="88" customFormat="1" ht="21" customHeight="1">
      <c r="C31" s="91">
        <f>C30*8</f>
        <v>4867960</v>
      </c>
      <c r="D31" s="91">
        <f>D30*8</f>
        <v>5123960</v>
      </c>
      <c r="E31" s="91"/>
      <c r="F31" s="91">
        <f>F30*8</f>
        <v>4640968</v>
      </c>
    </row>
    <row r="32" spans="1:6" s="89" customFormat="1" ht="27" customHeight="1">
      <c r="A32" s="89" t="s">
        <v>227</v>
      </c>
      <c r="C32" s="92">
        <f>C29+C31</f>
        <v>7181560</v>
      </c>
      <c r="D32" s="92">
        <f>D29+D31</f>
        <v>7565560</v>
      </c>
      <c r="E32" s="92"/>
      <c r="F32" s="92">
        <f>F29+F31</f>
        <v>6841072</v>
      </c>
    </row>
    <row r="33" spans="3:6" s="89" customFormat="1" ht="11.25" customHeight="1">
      <c r="C33" s="92"/>
      <c r="D33" s="92"/>
      <c r="E33" s="92"/>
      <c r="F33" s="92"/>
    </row>
    <row r="34" spans="1:6" s="93" customFormat="1" ht="21.75" customHeight="1">
      <c r="A34" s="93" t="s">
        <v>228</v>
      </c>
      <c r="C34" s="180">
        <v>6000000</v>
      </c>
      <c r="D34" s="180"/>
      <c r="E34" s="180"/>
      <c r="F34" s="180"/>
    </row>
    <row r="35" spans="1:6" ht="21.75" customHeight="1">
      <c r="A35" s="79" t="s">
        <v>229</v>
      </c>
      <c r="C35" s="179">
        <v>4706000</v>
      </c>
      <c r="D35" s="179"/>
      <c r="E35" s="179"/>
      <c r="F35" s="179"/>
    </row>
    <row r="36" spans="1:6" s="93" customFormat="1" ht="21.75" customHeight="1">
      <c r="A36" s="93" t="s">
        <v>230</v>
      </c>
      <c r="C36" s="180">
        <f>C35/11*12</f>
        <v>5133818.181818182</v>
      </c>
      <c r="D36" s="180"/>
      <c r="E36" s="180"/>
      <c r="F36" s="180"/>
    </row>
    <row r="37" spans="1:6" s="95" customFormat="1" ht="21.75" customHeight="1">
      <c r="A37" s="95" t="s">
        <v>224</v>
      </c>
      <c r="C37" s="181">
        <f>C34/C36%</f>
        <v>116.87207819804506</v>
      </c>
      <c r="D37" s="181"/>
      <c r="E37" s="181"/>
      <c r="F37" s="181"/>
    </row>
    <row r="38" spans="1:7" s="93" customFormat="1" ht="21.75" customHeight="1">
      <c r="A38" s="93" t="s">
        <v>231</v>
      </c>
      <c r="C38" s="94">
        <f>C32-C34</f>
        <v>1181560</v>
      </c>
      <c r="D38" s="94">
        <f>D32-C34</f>
        <v>1565560</v>
      </c>
      <c r="E38" s="94"/>
      <c r="F38" s="94">
        <f>F32-C34</f>
        <v>841072</v>
      </c>
      <c r="G38" s="93">
        <v>720000</v>
      </c>
    </row>
    <row r="39" ht="21" customHeight="1"/>
  </sheetData>
  <sheetProtection/>
  <mergeCells count="15">
    <mergeCell ref="C36:F36"/>
    <mergeCell ref="C37:F37"/>
    <mergeCell ref="C8:D8"/>
    <mergeCell ref="C24:D24"/>
    <mergeCell ref="C25:D25"/>
    <mergeCell ref="C34:F34"/>
    <mergeCell ref="C11:D11"/>
    <mergeCell ref="C12:D12"/>
    <mergeCell ref="C14:D14"/>
    <mergeCell ref="A15:B15"/>
    <mergeCell ref="A3:C3"/>
    <mergeCell ref="C6:D6"/>
    <mergeCell ref="C7:D7"/>
    <mergeCell ref="C10:D10"/>
    <mergeCell ref="C35:F35"/>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O27"/>
  <sheetViews>
    <sheetView zoomScalePageLayoutView="0" workbookViewId="0" topLeftCell="A1">
      <selection activeCell="O14" sqref="O14"/>
    </sheetView>
  </sheetViews>
  <sheetFormatPr defaultColWidth="9.00390625" defaultRowHeight="12.75"/>
  <cols>
    <col min="1" max="1" width="26.00390625" style="1" customWidth="1"/>
    <col min="2" max="2" width="5.625" style="1" customWidth="1"/>
    <col min="3" max="3" width="6.00390625" style="1" customWidth="1"/>
    <col min="4" max="4" width="7.00390625" style="1" customWidth="1"/>
    <col min="5" max="5" width="7.125" style="1" customWidth="1"/>
    <col min="6" max="6" width="7.75390625" style="1" customWidth="1"/>
    <col min="7" max="7" width="8.125" style="1" customWidth="1"/>
    <col min="8" max="8" width="8.00390625" style="1" customWidth="1"/>
    <col min="9" max="9" width="5.00390625" style="1" customWidth="1"/>
    <col min="10" max="10" width="6.00390625" style="1" customWidth="1"/>
    <col min="11" max="11" width="7.00390625" style="1" customWidth="1"/>
    <col min="12" max="12" width="7.125" style="1" customWidth="1"/>
    <col min="13" max="13" width="7.625" style="1" customWidth="1"/>
    <col min="14" max="14" width="9.00390625" style="1" customWidth="1"/>
    <col min="15" max="15" width="6.75390625" style="1" customWidth="1"/>
    <col min="16" max="16384" width="9.125" style="1" customWidth="1"/>
  </cols>
  <sheetData>
    <row r="3" spans="2:14" s="12" customFormat="1" ht="25.5">
      <c r="B3" s="56" t="s">
        <v>165</v>
      </c>
      <c r="C3" s="56" t="s">
        <v>167</v>
      </c>
      <c r="D3" s="56" t="s">
        <v>166</v>
      </c>
      <c r="E3" s="56" t="s">
        <v>168</v>
      </c>
      <c r="F3" s="56" t="s">
        <v>169</v>
      </c>
      <c r="G3" s="12" t="s">
        <v>170</v>
      </c>
      <c r="I3" s="56" t="s">
        <v>165</v>
      </c>
      <c r="J3" s="56" t="s">
        <v>167</v>
      </c>
      <c r="K3" s="56" t="s">
        <v>166</v>
      </c>
      <c r="L3" s="56" t="s">
        <v>168</v>
      </c>
      <c r="M3" s="56" t="s">
        <v>169</v>
      </c>
      <c r="N3" s="12" t="s">
        <v>170</v>
      </c>
    </row>
    <row r="4" spans="1:15" s="55" customFormat="1" ht="23.25" customHeight="1">
      <c r="A4" s="70" t="s">
        <v>163</v>
      </c>
      <c r="B4" s="70"/>
      <c r="C4" s="70"/>
      <c r="D4" s="70"/>
      <c r="E4" s="70"/>
      <c r="F4" s="70"/>
      <c r="G4" s="70"/>
      <c r="H4" s="71">
        <f>H12+H13</f>
        <v>12000</v>
      </c>
      <c r="I4" s="70"/>
      <c r="J4" s="70"/>
      <c r="K4" s="70"/>
      <c r="L4" s="70"/>
      <c r="M4" s="70"/>
      <c r="N4" s="70"/>
      <c r="O4" s="71">
        <f>O12+O13</f>
        <v>8300</v>
      </c>
    </row>
    <row r="6" spans="1:15" s="4" customFormat="1" ht="12.75">
      <c r="A6" s="4" t="s">
        <v>164</v>
      </c>
      <c r="E6" s="65">
        <f>E7+E8</f>
        <v>3466.25</v>
      </c>
      <c r="F6" s="66">
        <f>E6*36.92%</f>
        <v>1279.7395000000001</v>
      </c>
      <c r="G6" s="65">
        <f>E6+F6</f>
        <v>4745.9895</v>
      </c>
      <c r="H6" s="67">
        <v>4750</v>
      </c>
      <c r="L6" s="65">
        <f>L7+L8</f>
        <v>2079.7499999999995</v>
      </c>
      <c r="M6" s="66">
        <f>L6*36.92%</f>
        <v>767.8436999999999</v>
      </c>
      <c r="N6" s="65">
        <f>L6+M6</f>
        <v>2847.5936999999994</v>
      </c>
      <c r="O6" s="67">
        <v>2850</v>
      </c>
    </row>
    <row r="7" spans="2:12" ht="12.75">
      <c r="B7" s="1">
        <v>1147</v>
      </c>
      <c r="C7" s="182">
        <v>0.25</v>
      </c>
      <c r="D7" s="1">
        <f>B7*C7</f>
        <v>286.75</v>
      </c>
      <c r="E7" s="1">
        <f>D7*11</f>
        <v>3154.25</v>
      </c>
      <c r="I7" s="1">
        <v>1147</v>
      </c>
      <c r="J7" s="182">
        <v>0.15</v>
      </c>
      <c r="K7" s="1">
        <f>I7*J7</f>
        <v>172.04999999999998</v>
      </c>
      <c r="L7" s="1">
        <f>K7*11</f>
        <v>1892.5499999999997</v>
      </c>
    </row>
    <row r="8" spans="2:12" ht="12.75">
      <c r="B8" s="1">
        <v>1248</v>
      </c>
      <c r="C8" s="182"/>
      <c r="D8" s="64">
        <f>C7*B8</f>
        <v>312</v>
      </c>
      <c r="E8" s="64">
        <f>D8</f>
        <v>312</v>
      </c>
      <c r="I8" s="1">
        <v>1248</v>
      </c>
      <c r="J8" s="182"/>
      <c r="K8" s="64">
        <f>J7*I8</f>
        <v>187.2</v>
      </c>
      <c r="L8" s="64">
        <f>K8</f>
        <v>187.2</v>
      </c>
    </row>
    <row r="9" spans="1:15" s="4" customFormat="1" ht="12.75">
      <c r="A9" s="4" t="s">
        <v>171</v>
      </c>
      <c r="E9" s="65">
        <f>E10+E11</f>
        <v>3466.25</v>
      </c>
      <c r="F9" s="66">
        <f>E9*36.92%</f>
        <v>1279.7395000000001</v>
      </c>
      <c r="G9" s="65">
        <f>E9+F9</f>
        <v>4745.9895</v>
      </c>
      <c r="H9" s="67">
        <v>4750</v>
      </c>
      <c r="L9" s="65">
        <f>L10+L11</f>
        <v>2079.7499999999995</v>
      </c>
      <c r="M9" s="66">
        <f>L9*36.92%</f>
        <v>767.8436999999999</v>
      </c>
      <c r="N9" s="65">
        <f>L9+M9</f>
        <v>2847.5936999999994</v>
      </c>
      <c r="O9" s="67">
        <v>2850</v>
      </c>
    </row>
    <row r="10" spans="2:12" ht="12.75">
      <c r="B10" s="1">
        <v>1147</v>
      </c>
      <c r="C10" s="182">
        <v>0.25</v>
      </c>
      <c r="D10" s="1">
        <f>B10*C10</f>
        <v>286.75</v>
      </c>
      <c r="E10" s="1">
        <f>D10*11</f>
        <v>3154.25</v>
      </c>
      <c r="I10" s="1">
        <v>1147</v>
      </c>
      <c r="J10" s="182">
        <v>0.15</v>
      </c>
      <c r="K10" s="1">
        <f>I10*J10</f>
        <v>172.04999999999998</v>
      </c>
      <c r="L10" s="1">
        <f>K10*11</f>
        <v>1892.5499999999997</v>
      </c>
    </row>
    <row r="11" spans="2:12" ht="12.75">
      <c r="B11" s="1">
        <v>1248</v>
      </c>
      <c r="C11" s="182"/>
      <c r="D11" s="64">
        <f>C10*B11</f>
        <v>312</v>
      </c>
      <c r="E11" s="64">
        <f>D11</f>
        <v>312</v>
      </c>
      <c r="I11" s="1">
        <v>1248</v>
      </c>
      <c r="J11" s="182"/>
      <c r="K11" s="64">
        <f>J10*I11</f>
        <v>187.2</v>
      </c>
      <c r="L11" s="64">
        <f>K11</f>
        <v>187.2</v>
      </c>
    </row>
    <row r="12" spans="1:15" s="68" customFormat="1" ht="18" customHeight="1">
      <c r="A12" s="68" t="s">
        <v>172</v>
      </c>
      <c r="G12" s="69">
        <f>SUM(G6:G11)</f>
        <v>9491.979</v>
      </c>
      <c r="H12" s="72">
        <f>SUM(H6:H11)</f>
        <v>9500</v>
      </c>
      <c r="N12" s="69">
        <f>SUM(N6:N11)</f>
        <v>5695.187399999999</v>
      </c>
      <c r="O12" s="72">
        <f>SUM(O6:O11)</f>
        <v>5700</v>
      </c>
    </row>
    <row r="13" spans="1:15" s="68" customFormat="1" ht="23.25" customHeight="1">
      <c r="A13" s="68" t="s">
        <v>173</v>
      </c>
      <c r="H13" s="73">
        <v>2500</v>
      </c>
      <c r="O13" s="73">
        <v>2600</v>
      </c>
    </row>
    <row r="15" spans="1:15" ht="15.75">
      <c r="A15" s="70" t="s">
        <v>174</v>
      </c>
      <c r="B15" s="70"/>
      <c r="C15" s="70"/>
      <c r="D15" s="70"/>
      <c r="E15" s="70"/>
      <c r="F15" s="70"/>
      <c r="G15" s="70"/>
      <c r="H15" s="71">
        <f>H23+H24</f>
        <v>12000</v>
      </c>
      <c r="I15" s="70"/>
      <c r="J15" s="70"/>
      <c r="K15" s="70"/>
      <c r="L15" s="70"/>
      <c r="M15" s="70"/>
      <c r="N15" s="70"/>
      <c r="O15" s="71">
        <f>O23+O24</f>
        <v>8200</v>
      </c>
    </row>
    <row r="17" spans="1:15" ht="12.75">
      <c r="A17" s="4" t="s">
        <v>164</v>
      </c>
      <c r="B17" s="4"/>
      <c r="C17" s="4"/>
      <c r="D17" s="4"/>
      <c r="E17" s="65">
        <f>E18+E19</f>
        <v>3466.25</v>
      </c>
      <c r="F17" s="66">
        <f>E17*36.92%</f>
        <v>1279.7395000000001</v>
      </c>
      <c r="G17" s="65">
        <f>E17+F17</f>
        <v>4745.9895</v>
      </c>
      <c r="H17" s="67">
        <v>4750</v>
      </c>
      <c r="I17" s="4"/>
      <c r="J17" s="4"/>
      <c r="K17" s="4"/>
      <c r="L17" s="65">
        <f>L18+L19</f>
        <v>2079.7499999999995</v>
      </c>
      <c r="M17" s="66">
        <f>L17*36.92%</f>
        <v>767.8436999999999</v>
      </c>
      <c r="N17" s="65">
        <f>L17+M17</f>
        <v>2847.5936999999994</v>
      </c>
      <c r="O17" s="67">
        <v>2850</v>
      </c>
    </row>
    <row r="18" spans="2:12" ht="12.75">
      <c r="B18" s="1">
        <v>1147</v>
      </c>
      <c r="C18" s="182">
        <v>0.25</v>
      </c>
      <c r="D18" s="1">
        <f>B18*C18</f>
        <v>286.75</v>
      </c>
      <c r="E18" s="1">
        <f>D18*11</f>
        <v>3154.25</v>
      </c>
      <c r="I18" s="1">
        <v>1147</v>
      </c>
      <c r="J18" s="182">
        <v>0.15</v>
      </c>
      <c r="K18" s="1">
        <f>I18*J18</f>
        <v>172.04999999999998</v>
      </c>
      <c r="L18" s="1">
        <f>K18*11</f>
        <v>1892.5499999999997</v>
      </c>
    </row>
    <row r="19" spans="2:12" ht="12.75">
      <c r="B19" s="1">
        <v>1248</v>
      </c>
      <c r="C19" s="182"/>
      <c r="D19" s="64">
        <f>C18*B19</f>
        <v>312</v>
      </c>
      <c r="E19" s="64">
        <f>D19</f>
        <v>312</v>
      </c>
      <c r="I19" s="1">
        <v>1248</v>
      </c>
      <c r="J19" s="182"/>
      <c r="K19" s="64">
        <f>J18*I19</f>
        <v>187.2</v>
      </c>
      <c r="L19" s="64">
        <f>K19</f>
        <v>187.2</v>
      </c>
    </row>
    <row r="20" spans="1:15" ht="12.75">
      <c r="A20" s="4" t="s">
        <v>171</v>
      </c>
      <c r="B20" s="4"/>
      <c r="C20" s="4"/>
      <c r="D20" s="4"/>
      <c r="E20" s="65">
        <f>E21+E22</f>
        <v>3466.25</v>
      </c>
      <c r="F20" s="66">
        <f>E20*36.92%</f>
        <v>1279.7395000000001</v>
      </c>
      <c r="G20" s="65">
        <f>E20+F20</f>
        <v>4745.9895</v>
      </c>
      <c r="H20" s="67">
        <v>4750</v>
      </c>
      <c r="I20" s="4"/>
      <c r="J20" s="4"/>
      <c r="K20" s="4"/>
      <c r="L20" s="65">
        <f>L21+L22</f>
        <v>2079.7499999999995</v>
      </c>
      <c r="M20" s="66">
        <f>L20*36.92%</f>
        <v>767.8436999999999</v>
      </c>
      <c r="N20" s="65">
        <f>L20+M20</f>
        <v>2847.5936999999994</v>
      </c>
      <c r="O20" s="67">
        <v>2850</v>
      </c>
    </row>
    <row r="21" spans="2:12" ht="12.75">
      <c r="B21" s="1">
        <v>1147</v>
      </c>
      <c r="C21" s="182">
        <v>0.25</v>
      </c>
      <c r="D21" s="1">
        <f>B21*C21</f>
        <v>286.75</v>
      </c>
      <c r="E21" s="1">
        <f>D21*11</f>
        <v>3154.25</v>
      </c>
      <c r="I21" s="1">
        <v>1147</v>
      </c>
      <c r="J21" s="182">
        <v>0.15</v>
      </c>
      <c r="K21" s="1">
        <f>I21*J21</f>
        <v>172.04999999999998</v>
      </c>
      <c r="L21" s="1">
        <f>K21*11</f>
        <v>1892.5499999999997</v>
      </c>
    </row>
    <row r="22" spans="2:12" ht="12.75">
      <c r="B22" s="1">
        <v>1248</v>
      </c>
      <c r="C22" s="182"/>
      <c r="D22" s="64">
        <f>C21*B22</f>
        <v>312</v>
      </c>
      <c r="E22" s="64">
        <f>D22</f>
        <v>312</v>
      </c>
      <c r="I22" s="1">
        <v>1248</v>
      </c>
      <c r="J22" s="182"/>
      <c r="K22" s="64">
        <f>J21*I22</f>
        <v>187.2</v>
      </c>
      <c r="L22" s="64">
        <f>K22</f>
        <v>187.2</v>
      </c>
    </row>
    <row r="23" spans="1:15" ht="14.25">
      <c r="A23" s="68" t="s">
        <v>172</v>
      </c>
      <c r="B23" s="68"/>
      <c r="C23" s="68"/>
      <c r="D23" s="68"/>
      <c r="E23" s="68"/>
      <c r="F23" s="68"/>
      <c r="G23" s="69">
        <f>SUM(G17:G22)</f>
        <v>9491.979</v>
      </c>
      <c r="H23" s="72">
        <f>SUM(H17:H22)</f>
        <v>9500</v>
      </c>
      <c r="I23" s="68"/>
      <c r="J23" s="68"/>
      <c r="K23" s="68"/>
      <c r="L23" s="68"/>
      <c r="M23" s="68"/>
      <c r="N23" s="69">
        <f>SUM(N17:N22)</f>
        <v>5695.187399999999</v>
      </c>
      <c r="O23" s="72">
        <f>SUM(O17:O22)</f>
        <v>5700</v>
      </c>
    </row>
    <row r="24" spans="1:15" ht="14.25">
      <c r="A24" s="68" t="s">
        <v>173</v>
      </c>
      <c r="B24" s="68"/>
      <c r="C24" s="68"/>
      <c r="D24" s="68"/>
      <c r="E24" s="68"/>
      <c r="F24" s="68"/>
      <c r="G24" s="68"/>
      <c r="H24" s="73">
        <v>2500</v>
      </c>
      <c r="I24" s="68"/>
      <c r="J24" s="68"/>
      <c r="K24" s="68"/>
      <c r="L24" s="68"/>
      <c r="M24" s="68"/>
      <c r="N24" s="68"/>
      <c r="O24" s="73">
        <v>2500</v>
      </c>
    </row>
    <row r="26" spans="7:15" s="18" customFormat="1" ht="18.75" customHeight="1">
      <c r="G26" s="183">
        <f>H4+H15</f>
        <v>24000</v>
      </c>
      <c r="H26" s="183"/>
      <c r="N26" s="183">
        <f>O4+O15</f>
        <v>16500</v>
      </c>
      <c r="O26" s="184"/>
    </row>
    <row r="27" spans="7:15" ht="18.75" customHeight="1">
      <c r="G27" s="185">
        <f>H4+H23</f>
        <v>21500</v>
      </c>
      <c r="H27" s="186"/>
      <c r="I27" s="58"/>
      <c r="J27" s="58"/>
      <c r="K27" s="58"/>
      <c r="L27" s="58"/>
      <c r="M27" s="58"/>
      <c r="N27" s="185">
        <f>O4+O23</f>
        <v>14000</v>
      </c>
      <c r="O27" s="186"/>
    </row>
  </sheetData>
  <sheetProtection/>
  <mergeCells count="12">
    <mergeCell ref="C7:C8"/>
    <mergeCell ref="C10:C11"/>
    <mergeCell ref="J7:J8"/>
    <mergeCell ref="J10:J11"/>
    <mergeCell ref="C18:C19"/>
    <mergeCell ref="J18:J19"/>
    <mergeCell ref="C21:C22"/>
    <mergeCell ref="J21:J22"/>
    <mergeCell ref="G26:H26"/>
    <mergeCell ref="N26:O26"/>
    <mergeCell ref="G27:H27"/>
    <mergeCell ref="N27:O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F15" sqref="F15"/>
    </sheetView>
  </sheetViews>
  <sheetFormatPr defaultColWidth="9.00390625" defaultRowHeight="12.75"/>
  <cols>
    <col min="1" max="1" width="6.125" style="1" customWidth="1"/>
    <col min="2" max="2" width="48.875" style="1" customWidth="1"/>
    <col min="3" max="3" width="10.625" style="1" bestFit="1" customWidth="1"/>
    <col min="4" max="4" width="13.625" style="1" customWidth="1"/>
    <col min="5" max="6" width="10.75390625" style="1" customWidth="1"/>
    <col min="7" max="7" width="11.75390625" style="1" customWidth="1"/>
    <col min="8" max="8" width="11.00390625" style="1" customWidth="1"/>
    <col min="9" max="16384" width="9.125" style="1" customWidth="1"/>
  </cols>
  <sheetData>
    <row r="1" spans="1:8" ht="25.5">
      <c r="A1" s="20" t="s">
        <v>103</v>
      </c>
      <c r="E1" s="191" t="s">
        <v>140</v>
      </c>
      <c r="F1" s="192"/>
      <c r="G1" s="189" t="s">
        <v>141</v>
      </c>
      <c r="H1" s="190"/>
    </row>
    <row r="2" spans="5:8" ht="39.75" customHeight="1">
      <c r="E2" s="26" t="s">
        <v>142</v>
      </c>
      <c r="F2" s="17" t="s">
        <v>139</v>
      </c>
      <c r="G2" s="26" t="s">
        <v>142</v>
      </c>
      <c r="H2" s="17" t="s">
        <v>139</v>
      </c>
    </row>
    <row r="3" spans="1:8" s="15" customFormat="1" ht="18.75">
      <c r="A3" s="14" t="s">
        <v>104</v>
      </c>
      <c r="B3" s="187" t="s">
        <v>102</v>
      </c>
      <c r="C3" s="187"/>
      <c r="D3" s="23"/>
      <c r="E3" s="31"/>
      <c r="F3" s="32"/>
      <c r="G3" s="31"/>
      <c r="H3" s="41"/>
    </row>
    <row r="4" spans="1:9" s="2" customFormat="1" ht="14.25" customHeight="1">
      <c r="A4" s="5" t="s">
        <v>93</v>
      </c>
      <c r="B4" s="2" t="s">
        <v>114</v>
      </c>
      <c r="C4" s="6">
        <f>C5+C6+C7+C8+C9+C10+C11+C12</f>
        <v>587247</v>
      </c>
      <c r="D4" s="6"/>
      <c r="E4" s="33">
        <f>C4</f>
        <v>587247</v>
      </c>
      <c r="F4" s="34"/>
      <c r="G4" s="33">
        <f>G5+G6+G7+G8+G9</f>
        <v>447273</v>
      </c>
      <c r="H4" s="34">
        <f>H5+H10+H11+H12</f>
        <v>139974</v>
      </c>
      <c r="I4" s="6"/>
    </row>
    <row r="5" spans="2:8" ht="12.75">
      <c r="B5" s="3" t="s">
        <v>105</v>
      </c>
      <c r="C5" s="19">
        <v>284160</v>
      </c>
      <c r="E5" s="16"/>
      <c r="F5" s="35"/>
      <c r="G5" s="42">
        <f>C5/15*11</f>
        <v>208384</v>
      </c>
      <c r="H5" s="43">
        <f>C5-G5</f>
        <v>75776</v>
      </c>
    </row>
    <row r="6" spans="2:8" ht="12.75">
      <c r="B6" s="3" t="s">
        <v>106</v>
      </c>
      <c r="C6" s="19">
        <v>75776</v>
      </c>
      <c r="E6" s="16"/>
      <c r="F6" s="35"/>
      <c r="G6" s="42">
        <f>C6</f>
        <v>75776</v>
      </c>
      <c r="H6" s="35"/>
    </row>
    <row r="7" spans="2:8" ht="12.75">
      <c r="B7" s="3" t="s">
        <v>107</v>
      </c>
      <c r="C7" s="19">
        <v>42380</v>
      </c>
      <c r="E7" s="16"/>
      <c r="F7" s="35"/>
      <c r="G7" s="42">
        <f>C7</f>
        <v>42380</v>
      </c>
      <c r="H7" s="35"/>
    </row>
    <row r="8" spans="2:8" ht="12.75">
      <c r="B8" s="3" t="s">
        <v>108</v>
      </c>
      <c r="C8" s="19">
        <v>75776</v>
      </c>
      <c r="E8" s="16"/>
      <c r="F8" s="35"/>
      <c r="G8" s="42">
        <f>C8</f>
        <v>75776</v>
      </c>
      <c r="H8" s="35"/>
    </row>
    <row r="9" spans="2:8" ht="12.75">
      <c r="B9" s="3" t="s">
        <v>109</v>
      </c>
      <c r="C9" s="19">
        <v>44957</v>
      </c>
      <c r="E9" s="16"/>
      <c r="F9" s="35"/>
      <c r="G9" s="42">
        <f>C9</f>
        <v>44957</v>
      </c>
      <c r="H9" s="35"/>
    </row>
    <row r="10" spans="2:8" ht="12.75">
      <c r="B10" s="8" t="s">
        <v>110</v>
      </c>
      <c r="C10" s="19">
        <v>22858</v>
      </c>
      <c r="E10" s="16"/>
      <c r="F10" s="35"/>
      <c r="G10" s="42"/>
      <c r="H10" s="43">
        <f>C10</f>
        <v>22858</v>
      </c>
    </row>
    <row r="11" spans="2:8" ht="12.75">
      <c r="B11" s="3" t="s">
        <v>111</v>
      </c>
      <c r="C11" s="19">
        <v>21190</v>
      </c>
      <c r="E11" s="16"/>
      <c r="F11" s="35"/>
      <c r="G11" s="42"/>
      <c r="H11" s="43">
        <f>C11</f>
        <v>21190</v>
      </c>
    </row>
    <row r="12" spans="2:8" ht="12.75">
      <c r="B12" s="3" t="s">
        <v>112</v>
      </c>
      <c r="C12" s="19">
        <v>20150</v>
      </c>
      <c r="E12" s="16"/>
      <c r="F12" s="35"/>
      <c r="G12" s="42"/>
      <c r="H12" s="43">
        <f>C12</f>
        <v>20150</v>
      </c>
    </row>
    <row r="13" spans="1:8" s="4" customFormat="1" ht="12.75">
      <c r="A13" s="5" t="s">
        <v>94</v>
      </c>
      <c r="B13" s="4" t="s">
        <v>113</v>
      </c>
      <c r="C13" s="6">
        <f>C14+C15+C16+C17+C18+C19+C20</f>
        <v>87176</v>
      </c>
      <c r="D13" s="6"/>
      <c r="E13" s="33"/>
      <c r="F13" s="34">
        <f>C13</f>
        <v>87176</v>
      </c>
      <c r="G13" s="33"/>
      <c r="H13" s="34">
        <f>C13</f>
        <v>87176</v>
      </c>
    </row>
    <row r="14" spans="2:8" ht="12.75">
      <c r="B14" s="3" t="s">
        <v>115</v>
      </c>
      <c r="C14" s="13">
        <v>28374</v>
      </c>
      <c r="E14" s="16"/>
      <c r="F14" s="35"/>
      <c r="G14" s="16"/>
      <c r="H14" s="35"/>
    </row>
    <row r="15" spans="2:8" ht="12.75">
      <c r="B15" s="3" t="s">
        <v>116</v>
      </c>
      <c r="C15" s="13">
        <v>22691</v>
      </c>
      <c r="E15" s="16"/>
      <c r="F15" s="35"/>
      <c r="G15" s="16"/>
      <c r="H15" s="35"/>
    </row>
    <row r="16" spans="2:8" ht="12.75">
      <c r="B16" s="3" t="s">
        <v>117</v>
      </c>
      <c r="C16" s="13">
        <v>14917</v>
      </c>
      <c r="E16" s="16"/>
      <c r="F16" s="35"/>
      <c r="G16" s="16"/>
      <c r="H16" s="35"/>
    </row>
    <row r="17" spans="2:8" ht="12.75">
      <c r="B17" s="3" t="s">
        <v>118</v>
      </c>
      <c r="C17" s="13">
        <v>2977</v>
      </c>
      <c r="E17" s="16"/>
      <c r="F17" s="35"/>
      <c r="G17" s="16"/>
      <c r="H17" s="35"/>
    </row>
    <row r="18" spans="2:8" ht="12.75">
      <c r="B18" s="3" t="s">
        <v>119</v>
      </c>
      <c r="C18" s="13">
        <v>2689</v>
      </c>
      <c r="E18" s="16"/>
      <c r="F18" s="35"/>
      <c r="G18" s="16"/>
      <c r="H18" s="35"/>
    </row>
    <row r="19" spans="2:8" ht="12.75">
      <c r="B19" s="3" t="s">
        <v>120</v>
      </c>
      <c r="C19" s="13">
        <v>2689</v>
      </c>
      <c r="E19" s="16"/>
      <c r="F19" s="35"/>
      <c r="G19" s="16"/>
      <c r="H19" s="35"/>
    </row>
    <row r="20" spans="2:8" ht="12.75">
      <c r="B20" s="3" t="s">
        <v>121</v>
      </c>
      <c r="C20" s="13">
        <v>12839</v>
      </c>
      <c r="E20" s="16"/>
      <c r="F20" s="35"/>
      <c r="G20" s="16"/>
      <c r="H20" s="35"/>
    </row>
    <row r="21" spans="2:10" s="15" customFormat="1" ht="17.25" customHeight="1">
      <c r="B21" s="15" t="s">
        <v>136</v>
      </c>
      <c r="C21" s="21">
        <f>C4+C13</f>
        <v>674423</v>
      </c>
      <c r="D21" s="27"/>
      <c r="E21" s="36"/>
      <c r="F21" s="37"/>
      <c r="G21" s="44">
        <f>G4</f>
        <v>447273</v>
      </c>
      <c r="H21" s="45">
        <f>H4+H13</f>
        <v>227150</v>
      </c>
      <c r="J21" s="15">
        <f>G21/12</f>
        <v>37272.75</v>
      </c>
    </row>
    <row r="22" spans="2:8" s="15" customFormat="1" ht="17.25" customHeight="1">
      <c r="B22" s="15" t="s">
        <v>137</v>
      </c>
      <c r="C22" s="21">
        <f>C21*11%</f>
        <v>74186.53</v>
      </c>
      <c r="D22" s="27"/>
      <c r="E22" s="36">
        <f>E4*11%</f>
        <v>64597.17</v>
      </c>
      <c r="F22" s="37">
        <f>F13*11%</f>
        <v>9589.36</v>
      </c>
      <c r="G22" s="46"/>
      <c r="H22" s="45">
        <f>C22</f>
        <v>74186.53</v>
      </c>
    </row>
    <row r="23" spans="2:8" s="15" customFormat="1" ht="17.25" customHeight="1">
      <c r="B23" s="15" t="s">
        <v>134</v>
      </c>
      <c r="C23" s="21">
        <f>C21+C22</f>
        <v>748609.53</v>
      </c>
      <c r="D23" s="24">
        <v>750000</v>
      </c>
      <c r="E23" s="38">
        <f>E4+E22</f>
        <v>651844.17</v>
      </c>
      <c r="F23" s="39">
        <f>F13+F22</f>
        <v>96765.36</v>
      </c>
      <c r="G23" s="38">
        <f>G21</f>
        <v>447273</v>
      </c>
      <c r="H23" s="39">
        <f>H21+H22</f>
        <v>301336.53</v>
      </c>
    </row>
    <row r="24" spans="1:8" s="4" customFormat="1" ht="12.75">
      <c r="A24" s="5" t="s">
        <v>95</v>
      </c>
      <c r="B24" s="4" t="s">
        <v>122</v>
      </c>
      <c r="C24" s="6">
        <v>15000</v>
      </c>
      <c r="E24" s="33">
        <f>C24</f>
        <v>15000</v>
      </c>
      <c r="F24" s="40"/>
      <c r="G24" s="33">
        <f>C24</f>
        <v>15000</v>
      </c>
      <c r="H24" s="40"/>
    </row>
    <row r="25" spans="1:8" s="4" customFormat="1" ht="13.5" thickBot="1">
      <c r="A25" s="28" t="s">
        <v>96</v>
      </c>
      <c r="B25" s="4" t="s">
        <v>138</v>
      </c>
      <c r="C25" s="6">
        <v>150000</v>
      </c>
      <c r="D25" s="29">
        <f>C25*75%</f>
        <v>112500</v>
      </c>
      <c r="E25" s="47"/>
      <c r="F25" s="48">
        <f>C25</f>
        <v>150000</v>
      </c>
      <c r="G25" s="49"/>
      <c r="H25" s="50">
        <f>C25</f>
        <v>150000</v>
      </c>
    </row>
    <row r="26" spans="1:8" s="18" customFormat="1" ht="24" customHeight="1" thickBot="1">
      <c r="A26" s="184" t="s">
        <v>123</v>
      </c>
      <c r="B26" s="184"/>
      <c r="C26" s="22">
        <f>D23+C24+C25</f>
        <v>915000</v>
      </c>
      <c r="D26" s="30">
        <v>160000</v>
      </c>
      <c r="E26" s="51">
        <f>E23+E24</f>
        <v>666844.17</v>
      </c>
      <c r="F26" s="52">
        <f>F23+F25</f>
        <v>246765.36</v>
      </c>
      <c r="G26" s="53">
        <f>G23+G24+G25</f>
        <v>462273</v>
      </c>
      <c r="H26" s="54">
        <f>H23+H24+H25</f>
        <v>451336.53</v>
      </c>
    </row>
    <row r="27" spans="1:3" ht="18.75">
      <c r="A27" s="14" t="s">
        <v>124</v>
      </c>
      <c r="B27" s="187" t="s">
        <v>125</v>
      </c>
      <c r="C27" s="187"/>
    </row>
    <row r="28" spans="1:4" ht="12.75">
      <c r="A28" s="11" t="s">
        <v>97</v>
      </c>
      <c r="B28" s="1" t="s">
        <v>126</v>
      </c>
      <c r="C28" s="19">
        <v>13400</v>
      </c>
      <c r="D28" s="1" t="s">
        <v>131</v>
      </c>
    </row>
    <row r="29" spans="1:4" ht="12.75">
      <c r="A29" s="11" t="s">
        <v>98</v>
      </c>
      <c r="B29" s="1" t="s">
        <v>127</v>
      </c>
      <c r="C29" s="19">
        <v>30000</v>
      </c>
      <c r="D29" s="1" t="s">
        <v>128</v>
      </c>
    </row>
    <row r="30" spans="1:4" ht="12.75">
      <c r="A30" s="11" t="s">
        <v>99</v>
      </c>
      <c r="B30" s="1" t="s">
        <v>129</v>
      </c>
      <c r="C30" s="19">
        <v>99000</v>
      </c>
      <c r="D30" s="1" t="s">
        <v>128</v>
      </c>
    </row>
    <row r="31" spans="1:4" ht="12.75">
      <c r="A31" s="11" t="s">
        <v>100</v>
      </c>
      <c r="B31" s="1" t="s">
        <v>130</v>
      </c>
      <c r="C31" s="19">
        <v>60000</v>
      </c>
      <c r="D31" s="1" t="s">
        <v>131</v>
      </c>
    </row>
    <row r="32" spans="1:4" ht="12.75">
      <c r="A32" s="11" t="s">
        <v>101</v>
      </c>
      <c r="B32" s="1" t="s">
        <v>132</v>
      </c>
      <c r="C32" s="19">
        <v>39000</v>
      </c>
      <c r="D32" s="1" t="s">
        <v>131</v>
      </c>
    </row>
    <row r="33" spans="2:3" s="7" customFormat="1" ht="18.75" customHeight="1">
      <c r="B33" s="7" t="s">
        <v>133</v>
      </c>
      <c r="C33" s="25">
        <f>C28+C29+C30+C31+C32</f>
        <v>241400</v>
      </c>
    </row>
    <row r="34" spans="1:6" s="18" customFormat="1" ht="24" customHeight="1">
      <c r="A34" s="184" t="s">
        <v>135</v>
      </c>
      <c r="B34" s="184"/>
      <c r="C34" s="188">
        <f>C26+C33</f>
        <v>1156400</v>
      </c>
      <c r="D34" s="188"/>
      <c r="E34" s="22"/>
      <c r="F34" s="22"/>
    </row>
    <row r="35" ht="12.75">
      <c r="A35" s="11"/>
    </row>
  </sheetData>
  <sheetProtection/>
  <mergeCells count="7">
    <mergeCell ref="B27:C27"/>
    <mergeCell ref="A34:B34"/>
    <mergeCell ref="C34:D34"/>
    <mergeCell ref="G1:H1"/>
    <mergeCell ref="E1:F1"/>
    <mergeCell ref="B3:C3"/>
    <mergeCell ref="A26:B26"/>
  </mergeCells>
  <printOptions/>
  <pageMargins left="0.98425196850393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16"/>
  <sheetViews>
    <sheetView tabSelected="1" view="pageBreakPreview" zoomScaleNormal="85" zoomScaleSheetLayoutView="100" zoomScalePageLayoutView="0" workbookViewId="0" topLeftCell="A139">
      <selection activeCell="H147" sqref="H147"/>
    </sheetView>
  </sheetViews>
  <sheetFormatPr defaultColWidth="9.00390625" defaultRowHeight="12.75"/>
  <cols>
    <col min="1" max="1" width="9.625" style="56" customWidth="1"/>
    <col min="2" max="2" width="9.125" style="56" customWidth="1"/>
    <col min="3" max="3" width="43.25390625" style="60" customWidth="1"/>
    <col min="4" max="4" width="12.125" style="7" customWidth="1"/>
    <col min="5" max="5" width="11.625" style="56" customWidth="1"/>
    <col min="6" max="6" width="11.125" style="56" customWidth="1"/>
    <col min="7" max="7" width="12.00390625" style="7" customWidth="1"/>
    <col min="8" max="8" width="10.875" style="56" customWidth="1"/>
    <col min="9" max="9" width="8.875" style="56" customWidth="1"/>
    <col min="10" max="10" width="9.00390625" style="56" customWidth="1"/>
    <col min="11" max="11" width="11.625" style="56" customWidth="1"/>
    <col min="12" max="12" width="11.75390625" style="56" customWidth="1"/>
    <col min="13" max="13" width="10.375" style="56" customWidth="1"/>
    <col min="14" max="14" width="12.125" style="7" customWidth="1"/>
    <col min="15" max="16384" width="9.125" style="56" customWidth="1"/>
  </cols>
  <sheetData>
    <row r="1" spans="3:14" s="102" customFormat="1" ht="15" customHeight="1">
      <c r="C1" s="118"/>
      <c r="D1" s="108"/>
      <c r="K1" s="199" t="s">
        <v>255</v>
      </c>
      <c r="L1" s="199"/>
      <c r="M1" s="199"/>
      <c r="N1" s="199"/>
    </row>
    <row r="2" spans="3:14" s="102" customFormat="1" ht="15" customHeight="1">
      <c r="C2" s="118"/>
      <c r="K2" s="199" t="s">
        <v>335</v>
      </c>
      <c r="L2" s="199"/>
      <c r="M2" s="199"/>
      <c r="N2" s="199"/>
    </row>
    <row r="3" spans="3:14" s="102" customFormat="1" ht="15" customHeight="1">
      <c r="C3" s="118"/>
      <c r="K3" s="199" t="s">
        <v>336</v>
      </c>
      <c r="L3" s="199"/>
      <c r="M3" s="199"/>
      <c r="N3" s="199"/>
    </row>
    <row r="4" s="102" customFormat="1" ht="31.5" customHeight="1">
      <c r="C4" s="118"/>
    </row>
    <row r="5" spans="1:14" s="74" customFormat="1" ht="21" customHeight="1">
      <c r="A5" s="200" t="s">
        <v>270</v>
      </c>
      <c r="B5" s="200"/>
      <c r="C5" s="200"/>
      <c r="D5" s="200"/>
      <c r="E5" s="200"/>
      <c r="F5" s="200"/>
      <c r="G5" s="200"/>
      <c r="H5" s="200"/>
      <c r="I5" s="200"/>
      <c r="J5" s="200"/>
      <c r="K5" s="200"/>
      <c r="L5" s="200"/>
      <c r="M5" s="200"/>
      <c r="N5" s="200"/>
    </row>
    <row r="6" spans="1:14" s="74" customFormat="1" ht="21" customHeight="1">
      <c r="A6" s="200" t="s">
        <v>256</v>
      </c>
      <c r="B6" s="200"/>
      <c r="C6" s="200"/>
      <c r="D6" s="200"/>
      <c r="E6" s="200"/>
      <c r="F6" s="200"/>
      <c r="G6" s="200"/>
      <c r="H6" s="200"/>
      <c r="I6" s="200"/>
      <c r="J6" s="200"/>
      <c r="K6" s="200"/>
      <c r="L6" s="200"/>
      <c r="M6" s="200"/>
      <c r="N6" s="200"/>
    </row>
    <row r="7" spans="1:14" s="74" customFormat="1" ht="12" customHeight="1" thickBot="1">
      <c r="A7" s="102"/>
      <c r="B7" s="102"/>
      <c r="C7" s="119"/>
      <c r="D7" s="109"/>
      <c r="E7" s="109"/>
      <c r="F7" s="109"/>
      <c r="G7" s="109"/>
      <c r="H7" s="109"/>
      <c r="I7" s="109"/>
      <c r="J7" s="109"/>
      <c r="K7" s="109"/>
      <c r="L7" s="109"/>
      <c r="M7" s="109"/>
      <c r="N7" s="109" t="s">
        <v>154</v>
      </c>
    </row>
    <row r="8" spans="1:14" s="74" customFormat="1" ht="21.75" customHeight="1">
      <c r="A8" s="197" t="s">
        <v>257</v>
      </c>
      <c r="B8" s="193" t="s">
        <v>258</v>
      </c>
      <c r="C8" s="193" t="s">
        <v>258</v>
      </c>
      <c r="D8" s="193" t="s">
        <v>259</v>
      </c>
      <c r="E8" s="193"/>
      <c r="F8" s="193"/>
      <c r="G8" s="193" t="s">
        <v>260</v>
      </c>
      <c r="H8" s="193"/>
      <c r="I8" s="193"/>
      <c r="J8" s="193"/>
      <c r="K8" s="193"/>
      <c r="L8" s="193"/>
      <c r="M8" s="193"/>
      <c r="N8" s="194" t="s">
        <v>233</v>
      </c>
    </row>
    <row r="9" spans="1:14" s="74" customFormat="1" ht="15" customHeight="1">
      <c r="A9" s="198"/>
      <c r="B9" s="196"/>
      <c r="C9" s="196"/>
      <c r="D9" s="196" t="s">
        <v>159</v>
      </c>
      <c r="E9" s="196" t="s">
        <v>261</v>
      </c>
      <c r="F9" s="196"/>
      <c r="G9" s="196" t="s">
        <v>262</v>
      </c>
      <c r="H9" s="196" t="s">
        <v>263</v>
      </c>
      <c r="I9" s="196" t="s">
        <v>261</v>
      </c>
      <c r="J9" s="196"/>
      <c r="K9" s="196" t="s">
        <v>264</v>
      </c>
      <c r="L9" s="196" t="s">
        <v>261</v>
      </c>
      <c r="M9" s="196"/>
      <c r="N9" s="195"/>
    </row>
    <row r="10" spans="1:14" s="74" customFormat="1" ht="16.5" customHeight="1">
      <c r="A10" s="198"/>
      <c r="B10" s="196" t="s">
        <v>265</v>
      </c>
      <c r="C10" s="196"/>
      <c r="D10" s="196"/>
      <c r="E10" s="196" t="s">
        <v>266</v>
      </c>
      <c r="F10" s="196" t="s">
        <v>267</v>
      </c>
      <c r="G10" s="196"/>
      <c r="H10" s="196"/>
      <c r="I10" s="196" t="s">
        <v>266</v>
      </c>
      <c r="J10" s="196" t="s">
        <v>267</v>
      </c>
      <c r="K10" s="196"/>
      <c r="L10" s="196" t="s">
        <v>143</v>
      </c>
      <c r="M10" s="98" t="s">
        <v>268</v>
      </c>
      <c r="N10" s="195"/>
    </row>
    <row r="11" spans="1:14" s="74" customFormat="1" ht="120.75" customHeight="1">
      <c r="A11" s="198"/>
      <c r="B11" s="196"/>
      <c r="C11" s="98" t="s">
        <v>265</v>
      </c>
      <c r="D11" s="196"/>
      <c r="E11" s="196"/>
      <c r="F11" s="196"/>
      <c r="G11" s="196"/>
      <c r="H11" s="196"/>
      <c r="I11" s="196"/>
      <c r="J11" s="196"/>
      <c r="K11" s="196"/>
      <c r="L11" s="196"/>
      <c r="M11" s="101" t="s">
        <v>269</v>
      </c>
      <c r="N11" s="195"/>
    </row>
    <row r="12" spans="1:14" s="74" customFormat="1" ht="21.75" customHeight="1" thickBot="1">
      <c r="A12" s="124">
        <v>1</v>
      </c>
      <c r="B12" s="125">
        <v>2</v>
      </c>
      <c r="C12" s="126">
        <v>3</v>
      </c>
      <c r="D12" s="125">
        <v>4</v>
      </c>
      <c r="E12" s="125">
        <v>5</v>
      </c>
      <c r="F12" s="125">
        <v>6</v>
      </c>
      <c r="G12" s="125">
        <v>7</v>
      </c>
      <c r="H12" s="125">
        <v>8</v>
      </c>
      <c r="I12" s="125">
        <v>9</v>
      </c>
      <c r="J12" s="125">
        <v>10</v>
      </c>
      <c r="K12" s="125">
        <v>11</v>
      </c>
      <c r="L12" s="125">
        <v>12</v>
      </c>
      <c r="M12" s="125">
        <v>13</v>
      </c>
      <c r="N12" s="127" t="s">
        <v>272</v>
      </c>
    </row>
    <row r="13" spans="1:14" s="104" customFormat="1" ht="23.25" customHeight="1" thickBot="1">
      <c r="A13" s="139" t="s">
        <v>271</v>
      </c>
      <c r="B13" s="140" t="s">
        <v>85</v>
      </c>
      <c r="C13" s="141" t="s">
        <v>160</v>
      </c>
      <c r="D13" s="10">
        <f>D14+D15+D17+D18+D26+D27+D33+D39+D40+D41+D44+D45+D47+D48+D49+D55</f>
        <v>7352100</v>
      </c>
      <c r="E13" s="10">
        <f>E14+E15+E17+E18+E26+E27+E33+E39+E40+E41+E44+E45+E47+E48+E49+E55</f>
        <v>3013800</v>
      </c>
      <c r="F13" s="10">
        <f>F14+F15+F17+F18+F26+F27+F33+F39+F40+F41+F44+F45+F47+F48+F49+F55</f>
        <v>481700</v>
      </c>
      <c r="G13" s="10">
        <f>G14+G15+G16+G17+G18++G26+G27+G33+G39+G40+G41+G44+G45+G47+G48+G49+G55</f>
        <v>16406100</v>
      </c>
      <c r="H13" s="10">
        <f aca="true" t="shared" si="0" ref="H13:N13">H14+H15+H17+H18+H26+H27+H33+H39+H40+H41+H44+H45+H47+H48+H49+H55</f>
        <v>801600</v>
      </c>
      <c r="I13" s="10">
        <f t="shared" si="0"/>
        <v>0</v>
      </c>
      <c r="J13" s="10">
        <f t="shared" si="0"/>
        <v>0</v>
      </c>
      <c r="K13" s="10">
        <f t="shared" si="0"/>
        <v>15604500</v>
      </c>
      <c r="L13" s="10">
        <f t="shared" si="0"/>
        <v>13984300</v>
      </c>
      <c r="M13" s="10">
        <f t="shared" si="0"/>
        <v>0</v>
      </c>
      <c r="N13" s="10">
        <f t="shared" si="0"/>
        <v>23758200</v>
      </c>
    </row>
    <row r="14" spans="1:17" ht="39" customHeight="1">
      <c r="A14" s="134" t="s">
        <v>234</v>
      </c>
      <c r="B14" s="135" t="s">
        <v>57</v>
      </c>
      <c r="C14" s="63" t="s">
        <v>175</v>
      </c>
      <c r="D14" s="136">
        <v>4371000</v>
      </c>
      <c r="E14" s="137">
        <v>2797800</v>
      </c>
      <c r="F14" s="137">
        <v>241700</v>
      </c>
      <c r="G14" s="136">
        <v>24500</v>
      </c>
      <c r="H14" s="137"/>
      <c r="I14" s="137"/>
      <c r="J14" s="137"/>
      <c r="K14" s="137">
        <v>24500</v>
      </c>
      <c r="L14" s="137">
        <v>24500</v>
      </c>
      <c r="M14" s="137"/>
      <c r="N14" s="138">
        <f>D14+G14</f>
        <v>4395500</v>
      </c>
      <c r="O14" s="57"/>
      <c r="P14" s="57"/>
      <c r="Q14" s="57"/>
    </row>
    <row r="15" spans="1:17" ht="27" customHeight="1">
      <c r="A15" s="134" t="s">
        <v>324</v>
      </c>
      <c r="B15" s="103" t="s">
        <v>71</v>
      </c>
      <c r="C15" s="61" t="s">
        <v>156</v>
      </c>
      <c r="D15" s="136">
        <v>2000</v>
      </c>
      <c r="E15" s="137"/>
      <c r="F15" s="137"/>
      <c r="G15" s="136"/>
      <c r="H15" s="137"/>
      <c r="I15" s="137"/>
      <c r="J15" s="137"/>
      <c r="K15" s="137"/>
      <c r="L15" s="137"/>
      <c r="M15" s="137"/>
      <c r="N15" s="138">
        <f>D15+G15</f>
        <v>2000</v>
      </c>
      <c r="O15" s="57"/>
      <c r="P15" s="57"/>
      <c r="Q15" s="57"/>
    </row>
    <row r="16" spans="1:17" ht="29.25" customHeight="1">
      <c r="A16" s="173" t="s">
        <v>235</v>
      </c>
      <c r="B16" s="115" t="s">
        <v>71</v>
      </c>
      <c r="C16" s="168" t="s">
        <v>177</v>
      </c>
      <c r="D16" s="112">
        <v>2000</v>
      </c>
      <c r="E16" s="111"/>
      <c r="F16" s="111"/>
      <c r="G16" s="110"/>
      <c r="H16" s="111"/>
      <c r="I16" s="111"/>
      <c r="J16" s="111"/>
      <c r="K16" s="111"/>
      <c r="L16" s="111"/>
      <c r="M16" s="111"/>
      <c r="N16" s="131">
        <f>D16+G16</f>
        <v>2000</v>
      </c>
      <c r="O16" s="57"/>
      <c r="P16" s="57"/>
      <c r="Q16" s="57"/>
    </row>
    <row r="17" spans="1:17" ht="19.5" customHeight="1">
      <c r="A17" s="128" t="s">
        <v>236</v>
      </c>
      <c r="B17" s="103" t="s">
        <v>144</v>
      </c>
      <c r="C17" s="61" t="s">
        <v>176</v>
      </c>
      <c r="D17" s="110">
        <v>256200</v>
      </c>
      <c r="E17" s="123">
        <v>180000</v>
      </c>
      <c r="F17" s="111"/>
      <c r="G17" s="110"/>
      <c r="H17" s="111"/>
      <c r="I17" s="111"/>
      <c r="J17" s="111"/>
      <c r="K17" s="111"/>
      <c r="L17" s="111"/>
      <c r="M17" s="111"/>
      <c r="N17" s="129">
        <f>D17+G17</f>
        <v>256200</v>
      </c>
      <c r="O17" s="57"/>
      <c r="P17" s="57"/>
      <c r="Q17" s="57"/>
    </row>
    <row r="18" spans="1:17" ht="38.25" customHeight="1">
      <c r="A18" s="128" t="s">
        <v>323</v>
      </c>
      <c r="B18" s="103" t="s">
        <v>84</v>
      </c>
      <c r="C18" s="61" t="s">
        <v>178</v>
      </c>
      <c r="D18" s="110">
        <v>14000</v>
      </c>
      <c r="E18" s="111"/>
      <c r="F18" s="111"/>
      <c r="G18" s="110"/>
      <c r="H18" s="111"/>
      <c r="I18" s="111"/>
      <c r="J18" s="111"/>
      <c r="K18" s="111"/>
      <c r="L18" s="111"/>
      <c r="M18" s="111"/>
      <c r="N18" s="129">
        <f>D18+G18</f>
        <v>14000</v>
      </c>
      <c r="O18" s="57"/>
      <c r="P18" s="57"/>
      <c r="Q18" s="57"/>
    </row>
    <row r="19" spans="1:17" ht="15" customHeight="1">
      <c r="A19" s="128"/>
      <c r="B19" s="103"/>
      <c r="C19" s="166" t="s">
        <v>305</v>
      </c>
      <c r="D19" s="112">
        <v>2000</v>
      </c>
      <c r="E19" s="111"/>
      <c r="F19" s="111"/>
      <c r="G19" s="110"/>
      <c r="H19" s="111"/>
      <c r="I19" s="111"/>
      <c r="J19" s="111"/>
      <c r="K19" s="111"/>
      <c r="L19" s="111"/>
      <c r="M19" s="111"/>
      <c r="N19" s="131">
        <f>D19</f>
        <v>2000</v>
      </c>
      <c r="O19" s="57"/>
      <c r="P19" s="57"/>
      <c r="Q19" s="57"/>
    </row>
    <row r="20" spans="1:17" ht="15" customHeight="1">
      <c r="A20" s="128"/>
      <c r="B20" s="103"/>
      <c r="C20" s="166" t="s">
        <v>306</v>
      </c>
      <c r="D20" s="112">
        <v>2000</v>
      </c>
      <c r="E20" s="111"/>
      <c r="F20" s="111"/>
      <c r="G20" s="110"/>
      <c r="H20" s="111"/>
      <c r="I20" s="111"/>
      <c r="J20" s="111"/>
      <c r="K20" s="111"/>
      <c r="L20" s="111"/>
      <c r="M20" s="111"/>
      <c r="N20" s="131">
        <f aca="true" t="shared" si="1" ref="N20:N25">D20</f>
        <v>2000</v>
      </c>
      <c r="O20" s="57"/>
      <c r="P20" s="57"/>
      <c r="Q20" s="57"/>
    </row>
    <row r="21" spans="1:17" ht="25.5" customHeight="1">
      <c r="A21" s="128"/>
      <c r="B21" s="103"/>
      <c r="C21" s="166" t="s">
        <v>307</v>
      </c>
      <c r="D21" s="112">
        <v>2000</v>
      </c>
      <c r="E21" s="111"/>
      <c r="F21" s="111"/>
      <c r="G21" s="110"/>
      <c r="H21" s="111"/>
      <c r="I21" s="111"/>
      <c r="J21" s="111"/>
      <c r="K21" s="111"/>
      <c r="L21" s="111"/>
      <c r="M21" s="111"/>
      <c r="N21" s="131">
        <f t="shared" si="1"/>
        <v>2000</v>
      </c>
      <c r="O21" s="57"/>
      <c r="P21" s="57"/>
      <c r="Q21" s="57"/>
    </row>
    <row r="22" spans="1:17" ht="21" customHeight="1">
      <c r="A22" s="128"/>
      <c r="B22" s="103"/>
      <c r="C22" s="166" t="s">
        <v>308</v>
      </c>
      <c r="D22" s="112">
        <v>2000</v>
      </c>
      <c r="E22" s="111"/>
      <c r="F22" s="111"/>
      <c r="G22" s="110"/>
      <c r="H22" s="111"/>
      <c r="I22" s="111"/>
      <c r="J22" s="111"/>
      <c r="K22" s="111"/>
      <c r="L22" s="111"/>
      <c r="M22" s="111"/>
      <c r="N22" s="131">
        <f t="shared" si="1"/>
        <v>2000</v>
      </c>
      <c r="O22" s="57"/>
      <c r="P22" s="57"/>
      <c r="Q22" s="57"/>
    </row>
    <row r="23" spans="1:17" ht="37.5" customHeight="1">
      <c r="A23" s="128"/>
      <c r="B23" s="103"/>
      <c r="C23" s="166" t="s">
        <v>309</v>
      </c>
      <c r="D23" s="112">
        <v>2000</v>
      </c>
      <c r="E23" s="111"/>
      <c r="F23" s="111"/>
      <c r="G23" s="110"/>
      <c r="H23" s="111"/>
      <c r="I23" s="111"/>
      <c r="J23" s="111"/>
      <c r="K23" s="111"/>
      <c r="L23" s="111"/>
      <c r="M23" s="111"/>
      <c r="N23" s="131">
        <f t="shared" si="1"/>
        <v>2000</v>
      </c>
      <c r="O23" s="57"/>
      <c r="P23" s="57"/>
      <c r="Q23" s="57"/>
    </row>
    <row r="24" spans="1:17" ht="21" customHeight="1">
      <c r="A24" s="128"/>
      <c r="B24" s="103"/>
      <c r="C24" s="166" t="s">
        <v>310</v>
      </c>
      <c r="D24" s="112">
        <v>2000</v>
      </c>
      <c r="E24" s="111"/>
      <c r="F24" s="111"/>
      <c r="G24" s="110"/>
      <c r="H24" s="111"/>
      <c r="I24" s="111"/>
      <c r="J24" s="111"/>
      <c r="K24" s="111"/>
      <c r="L24" s="111"/>
      <c r="M24" s="111"/>
      <c r="N24" s="131">
        <f t="shared" si="1"/>
        <v>2000</v>
      </c>
      <c r="O24" s="57"/>
      <c r="P24" s="57"/>
      <c r="Q24" s="57"/>
    </row>
    <row r="25" spans="1:17" ht="25.5" customHeight="1">
      <c r="A25" s="128"/>
      <c r="B25" s="103"/>
      <c r="C25" s="166" t="s">
        <v>311</v>
      </c>
      <c r="D25" s="112">
        <v>2000</v>
      </c>
      <c r="E25" s="111"/>
      <c r="F25" s="111"/>
      <c r="G25" s="110"/>
      <c r="H25" s="111"/>
      <c r="I25" s="111"/>
      <c r="J25" s="111"/>
      <c r="K25" s="111"/>
      <c r="L25" s="111"/>
      <c r="M25" s="111"/>
      <c r="N25" s="131">
        <f t="shared" si="1"/>
        <v>2000</v>
      </c>
      <c r="O25" s="57"/>
      <c r="P25" s="57"/>
      <c r="Q25" s="57"/>
    </row>
    <row r="26" spans="1:17" ht="26.25" customHeight="1">
      <c r="A26" s="130" t="s">
        <v>237</v>
      </c>
      <c r="B26" s="107" t="s">
        <v>58</v>
      </c>
      <c r="C26" s="100" t="s">
        <v>179</v>
      </c>
      <c r="D26" s="110">
        <v>720000</v>
      </c>
      <c r="E26" s="111"/>
      <c r="F26" s="111"/>
      <c r="G26" s="110"/>
      <c r="H26" s="111"/>
      <c r="I26" s="111"/>
      <c r="J26" s="111"/>
      <c r="K26" s="111"/>
      <c r="L26" s="111"/>
      <c r="M26" s="111"/>
      <c r="N26" s="129">
        <f>D26+G26</f>
        <v>720000</v>
      </c>
      <c r="O26" s="57"/>
      <c r="P26" s="57"/>
      <c r="Q26" s="57"/>
    </row>
    <row r="27" spans="1:17" ht="18" customHeight="1" thickBot="1">
      <c r="A27" s="128" t="s">
        <v>238</v>
      </c>
      <c r="B27" s="103" t="s">
        <v>59</v>
      </c>
      <c r="C27" s="61" t="s">
        <v>180</v>
      </c>
      <c r="D27" s="110">
        <v>505600</v>
      </c>
      <c r="E27" s="111"/>
      <c r="F27" s="111">
        <v>240000</v>
      </c>
      <c r="G27" s="110"/>
      <c r="H27" s="111"/>
      <c r="I27" s="111"/>
      <c r="J27" s="111"/>
      <c r="K27" s="111"/>
      <c r="L27" s="111"/>
      <c r="M27" s="111"/>
      <c r="N27" s="129">
        <f>D27+G27</f>
        <v>505600</v>
      </c>
      <c r="O27" s="57"/>
      <c r="P27" s="57"/>
      <c r="Q27" s="57"/>
    </row>
    <row r="28" spans="1:14" s="74" customFormat="1" ht="21.75" customHeight="1">
      <c r="A28" s="197" t="s">
        <v>257</v>
      </c>
      <c r="B28" s="193" t="s">
        <v>258</v>
      </c>
      <c r="C28" s="193" t="s">
        <v>258</v>
      </c>
      <c r="D28" s="193" t="s">
        <v>259</v>
      </c>
      <c r="E28" s="193"/>
      <c r="F28" s="193"/>
      <c r="G28" s="193" t="s">
        <v>260</v>
      </c>
      <c r="H28" s="193"/>
      <c r="I28" s="193"/>
      <c r="J28" s="193"/>
      <c r="K28" s="193"/>
      <c r="L28" s="193"/>
      <c r="M28" s="193"/>
      <c r="N28" s="194" t="s">
        <v>233</v>
      </c>
    </row>
    <row r="29" spans="1:14" s="74" customFormat="1" ht="15" customHeight="1">
      <c r="A29" s="198"/>
      <c r="B29" s="196"/>
      <c r="C29" s="196"/>
      <c r="D29" s="196" t="s">
        <v>159</v>
      </c>
      <c r="E29" s="196" t="s">
        <v>261</v>
      </c>
      <c r="F29" s="196"/>
      <c r="G29" s="196" t="s">
        <v>262</v>
      </c>
      <c r="H29" s="196" t="s">
        <v>263</v>
      </c>
      <c r="I29" s="196" t="s">
        <v>261</v>
      </c>
      <c r="J29" s="196"/>
      <c r="K29" s="196" t="s">
        <v>264</v>
      </c>
      <c r="L29" s="196" t="s">
        <v>261</v>
      </c>
      <c r="M29" s="196"/>
      <c r="N29" s="195"/>
    </row>
    <row r="30" spans="1:14" s="74" customFormat="1" ht="16.5" customHeight="1">
      <c r="A30" s="198"/>
      <c r="B30" s="196" t="s">
        <v>265</v>
      </c>
      <c r="C30" s="196"/>
      <c r="D30" s="196"/>
      <c r="E30" s="196" t="s">
        <v>266</v>
      </c>
      <c r="F30" s="196" t="s">
        <v>267</v>
      </c>
      <c r="G30" s="196"/>
      <c r="H30" s="196"/>
      <c r="I30" s="196" t="s">
        <v>266</v>
      </c>
      <c r="J30" s="196" t="s">
        <v>267</v>
      </c>
      <c r="K30" s="196"/>
      <c r="L30" s="196" t="s">
        <v>143</v>
      </c>
      <c r="M30" s="98" t="s">
        <v>268</v>
      </c>
      <c r="N30" s="195"/>
    </row>
    <row r="31" spans="1:14" s="74" customFormat="1" ht="126.75" customHeight="1">
      <c r="A31" s="198"/>
      <c r="B31" s="196"/>
      <c r="C31" s="98" t="s">
        <v>265</v>
      </c>
      <c r="D31" s="196"/>
      <c r="E31" s="196"/>
      <c r="F31" s="196"/>
      <c r="G31" s="196"/>
      <c r="H31" s="196"/>
      <c r="I31" s="196"/>
      <c r="J31" s="196"/>
      <c r="K31" s="196"/>
      <c r="L31" s="196"/>
      <c r="M31" s="101" t="s">
        <v>269</v>
      </c>
      <c r="N31" s="195"/>
    </row>
    <row r="32" spans="1:14" s="74" customFormat="1" ht="21.75" customHeight="1" thickBot="1">
      <c r="A32" s="124">
        <v>1</v>
      </c>
      <c r="B32" s="125">
        <v>2</v>
      </c>
      <c r="C32" s="126">
        <v>3</v>
      </c>
      <c r="D32" s="125">
        <v>4</v>
      </c>
      <c r="E32" s="125">
        <v>5</v>
      </c>
      <c r="F32" s="125">
        <v>6</v>
      </c>
      <c r="G32" s="125">
        <v>7</v>
      </c>
      <c r="H32" s="125">
        <v>8</v>
      </c>
      <c r="I32" s="125">
        <v>9</v>
      </c>
      <c r="J32" s="125">
        <v>10</v>
      </c>
      <c r="K32" s="125">
        <v>11</v>
      </c>
      <c r="L32" s="125">
        <v>12</v>
      </c>
      <c r="M32" s="125">
        <v>13</v>
      </c>
      <c r="N32" s="127" t="s">
        <v>272</v>
      </c>
    </row>
    <row r="33" spans="1:17" ht="51" customHeight="1">
      <c r="A33" s="128" t="s">
        <v>239</v>
      </c>
      <c r="B33" s="103" t="s">
        <v>60</v>
      </c>
      <c r="C33" s="61" t="s">
        <v>181</v>
      </c>
      <c r="D33" s="110">
        <f>D34+D35+D36+D37+D38</f>
        <v>1083500</v>
      </c>
      <c r="E33" s="110"/>
      <c r="F33" s="110"/>
      <c r="G33" s="110"/>
      <c r="H33" s="110"/>
      <c r="I33" s="110"/>
      <c r="J33" s="110"/>
      <c r="K33" s="110"/>
      <c r="L33" s="110"/>
      <c r="M33" s="110"/>
      <c r="N33" s="110">
        <f>N34+N35+N36+N37+N38</f>
        <v>1083500</v>
      </c>
      <c r="O33" s="57"/>
      <c r="P33" s="57"/>
      <c r="Q33" s="57"/>
    </row>
    <row r="34" spans="1:17" ht="16.5" customHeight="1">
      <c r="A34" s="128"/>
      <c r="B34" s="103"/>
      <c r="C34" s="167" t="s">
        <v>314</v>
      </c>
      <c r="D34" s="112">
        <v>915000</v>
      </c>
      <c r="E34" s="112"/>
      <c r="F34" s="112"/>
      <c r="G34" s="113"/>
      <c r="H34" s="112"/>
      <c r="I34" s="112"/>
      <c r="J34" s="112"/>
      <c r="K34" s="112"/>
      <c r="L34" s="112"/>
      <c r="M34" s="112"/>
      <c r="N34" s="131">
        <f>D34</f>
        <v>915000</v>
      </c>
      <c r="O34" s="57"/>
      <c r="P34" s="57"/>
      <c r="Q34" s="57"/>
    </row>
    <row r="35" spans="1:17" ht="16.5" customHeight="1">
      <c r="A35" s="128"/>
      <c r="B35" s="103"/>
      <c r="C35" s="167" t="s">
        <v>313</v>
      </c>
      <c r="D35" s="112">
        <v>84500</v>
      </c>
      <c r="E35" s="112"/>
      <c r="F35" s="112"/>
      <c r="G35" s="113"/>
      <c r="H35" s="112"/>
      <c r="I35" s="112"/>
      <c r="J35" s="112"/>
      <c r="K35" s="112"/>
      <c r="L35" s="112"/>
      <c r="M35" s="112"/>
      <c r="N35" s="131">
        <f>D35</f>
        <v>84500</v>
      </c>
      <c r="O35" s="57"/>
      <c r="P35" s="57"/>
      <c r="Q35" s="57"/>
    </row>
    <row r="36" spans="1:17" ht="25.5">
      <c r="A36" s="128"/>
      <c r="B36" s="103"/>
      <c r="C36" s="167" t="s">
        <v>312</v>
      </c>
      <c r="D36" s="112">
        <v>8300</v>
      </c>
      <c r="E36" s="112"/>
      <c r="F36" s="112"/>
      <c r="G36" s="113"/>
      <c r="H36" s="112"/>
      <c r="I36" s="112"/>
      <c r="J36" s="112"/>
      <c r="K36" s="112"/>
      <c r="L36" s="112"/>
      <c r="M36" s="112"/>
      <c r="N36" s="131">
        <f>D36</f>
        <v>8300</v>
      </c>
      <c r="O36" s="57"/>
      <c r="P36" s="57"/>
      <c r="Q36" s="57"/>
    </row>
    <row r="37" spans="1:17" ht="17.25" customHeight="1">
      <c r="A37" s="128"/>
      <c r="B37" s="103"/>
      <c r="C37" s="120" t="s">
        <v>315</v>
      </c>
      <c r="D37" s="112">
        <v>5700</v>
      </c>
      <c r="E37" s="112"/>
      <c r="F37" s="112"/>
      <c r="G37" s="113"/>
      <c r="H37" s="112"/>
      <c r="I37" s="112"/>
      <c r="J37" s="112"/>
      <c r="K37" s="112"/>
      <c r="L37" s="112"/>
      <c r="M37" s="112"/>
      <c r="N37" s="131">
        <f>D37</f>
        <v>5700</v>
      </c>
      <c r="O37" s="57"/>
      <c r="P37" s="57"/>
      <c r="Q37" s="57"/>
    </row>
    <row r="38" spans="1:17" ht="29.25" customHeight="1">
      <c r="A38" s="128"/>
      <c r="B38" s="103"/>
      <c r="C38" s="120" t="s">
        <v>334</v>
      </c>
      <c r="D38" s="112">
        <v>70000</v>
      </c>
      <c r="E38" s="112"/>
      <c r="F38" s="112"/>
      <c r="G38" s="113"/>
      <c r="H38" s="112"/>
      <c r="I38" s="112"/>
      <c r="J38" s="112"/>
      <c r="K38" s="112"/>
      <c r="L38" s="112"/>
      <c r="M38" s="112"/>
      <c r="N38" s="131">
        <f>D38</f>
        <v>70000</v>
      </c>
      <c r="O38" s="57"/>
      <c r="P38" s="57"/>
      <c r="Q38" s="57"/>
    </row>
    <row r="39" spans="1:17" ht="27.75" customHeight="1">
      <c r="A39" s="128" t="s">
        <v>325</v>
      </c>
      <c r="B39" s="103" t="s">
        <v>82</v>
      </c>
      <c r="C39" s="61" t="s">
        <v>182</v>
      </c>
      <c r="D39" s="110"/>
      <c r="E39" s="111"/>
      <c r="F39" s="111"/>
      <c r="G39" s="110">
        <f>H39+K39</f>
        <v>10523600</v>
      </c>
      <c r="H39" s="111"/>
      <c r="I39" s="111"/>
      <c r="J39" s="111"/>
      <c r="K39" s="111">
        <f>L39</f>
        <v>10523600</v>
      </c>
      <c r="L39" s="111">
        <v>10523600</v>
      </c>
      <c r="M39" s="111"/>
      <c r="N39" s="129">
        <f aca="true" t="shared" si="2" ref="N39:N45">D39+G39</f>
        <v>10523600</v>
      </c>
      <c r="O39" s="57"/>
      <c r="P39" s="57"/>
      <c r="Q39" s="57"/>
    </row>
    <row r="40" spans="1:17" ht="45.75" customHeight="1">
      <c r="A40" s="143" t="s">
        <v>240</v>
      </c>
      <c r="B40" s="143" t="s">
        <v>145</v>
      </c>
      <c r="C40" s="62" t="s">
        <v>326</v>
      </c>
      <c r="D40" s="144"/>
      <c r="E40" s="145"/>
      <c r="F40" s="145"/>
      <c r="G40" s="144">
        <f>H40+K40</f>
        <v>3085200</v>
      </c>
      <c r="H40" s="145"/>
      <c r="I40" s="145"/>
      <c r="J40" s="145"/>
      <c r="K40" s="145">
        <f>L40</f>
        <v>3085200</v>
      </c>
      <c r="L40" s="145">
        <v>3085200</v>
      </c>
      <c r="M40" s="145"/>
      <c r="N40" s="146">
        <f t="shared" si="2"/>
        <v>3085200</v>
      </c>
      <c r="O40" s="57"/>
      <c r="P40" s="57"/>
      <c r="Q40" s="57"/>
    </row>
    <row r="41" spans="1:17" s="174" customFormat="1" ht="18" customHeight="1">
      <c r="A41" s="107"/>
      <c r="B41" s="107"/>
      <c r="C41" s="100" t="s">
        <v>183</v>
      </c>
      <c r="D41" s="171"/>
      <c r="E41" s="123"/>
      <c r="F41" s="123"/>
      <c r="G41" s="171">
        <v>2336600</v>
      </c>
      <c r="H41" s="123">
        <f>H42+H43</f>
        <v>796600</v>
      </c>
      <c r="I41" s="123"/>
      <c r="J41" s="123"/>
      <c r="K41" s="123">
        <f>K42+K43</f>
        <v>1540000</v>
      </c>
      <c r="L41" s="123"/>
      <c r="M41" s="123"/>
      <c r="N41" s="171">
        <f t="shared" si="2"/>
        <v>2336600</v>
      </c>
      <c r="O41" s="172"/>
      <c r="P41" s="172"/>
      <c r="Q41" s="172"/>
    </row>
    <row r="42" spans="1:17" ht="18" customHeight="1">
      <c r="A42" s="107" t="s">
        <v>241</v>
      </c>
      <c r="B42" s="103" t="s">
        <v>92</v>
      </c>
      <c r="C42" s="63" t="s">
        <v>183</v>
      </c>
      <c r="D42" s="136"/>
      <c r="E42" s="137"/>
      <c r="F42" s="137"/>
      <c r="G42" s="136">
        <f>H42+K42</f>
        <v>503600</v>
      </c>
      <c r="H42" s="137">
        <v>244000</v>
      </c>
      <c r="I42" s="137"/>
      <c r="J42" s="137"/>
      <c r="K42" s="137">
        <v>259600</v>
      </c>
      <c r="L42" s="137">
        <f>H41+K41</f>
        <v>2336600</v>
      </c>
      <c r="M42" s="137"/>
      <c r="N42" s="138">
        <f t="shared" si="2"/>
        <v>503600</v>
      </c>
      <c r="O42" s="57"/>
      <c r="P42" s="57"/>
      <c r="Q42" s="57"/>
    </row>
    <row r="43" spans="1:17" ht="53.25" customHeight="1">
      <c r="A43" s="107"/>
      <c r="B43" s="114">
        <v>170703</v>
      </c>
      <c r="C43" s="121" t="s">
        <v>184</v>
      </c>
      <c r="D43" s="110"/>
      <c r="E43" s="111"/>
      <c r="F43" s="111"/>
      <c r="G43" s="110">
        <v>1883000</v>
      </c>
      <c r="H43" s="123">
        <v>552600</v>
      </c>
      <c r="I43" s="123"/>
      <c r="J43" s="123"/>
      <c r="K43" s="123">
        <v>1280400</v>
      </c>
      <c r="L43" s="123"/>
      <c r="M43" s="111"/>
      <c r="N43" s="129">
        <f t="shared" si="2"/>
        <v>1883000</v>
      </c>
      <c r="O43" s="57"/>
      <c r="P43" s="57"/>
      <c r="Q43" s="57"/>
    </row>
    <row r="44" spans="1:17" ht="30" customHeight="1">
      <c r="A44" s="128" t="s">
        <v>242</v>
      </c>
      <c r="B44" s="103" t="s">
        <v>61</v>
      </c>
      <c r="C44" s="61" t="s">
        <v>327</v>
      </c>
      <c r="D44" s="110">
        <v>10000</v>
      </c>
      <c r="E44" s="111"/>
      <c r="F44" s="111"/>
      <c r="G44" s="110">
        <f aca="true" t="shared" si="3" ref="G44:G55">H44+K44</f>
        <v>0</v>
      </c>
      <c r="H44" s="111"/>
      <c r="I44" s="111"/>
      <c r="J44" s="111"/>
      <c r="K44" s="111"/>
      <c r="L44" s="111"/>
      <c r="M44" s="111"/>
      <c r="N44" s="129">
        <f t="shared" si="2"/>
        <v>10000</v>
      </c>
      <c r="O44" s="57"/>
      <c r="P44" s="57"/>
      <c r="Q44" s="57"/>
    </row>
    <row r="45" spans="1:17" ht="24.75" customHeight="1">
      <c r="A45" s="128" t="s">
        <v>243</v>
      </c>
      <c r="B45" s="103" t="s">
        <v>55</v>
      </c>
      <c r="C45" s="61" t="s">
        <v>185</v>
      </c>
      <c r="D45" s="110"/>
      <c r="E45" s="111"/>
      <c r="F45" s="111"/>
      <c r="G45" s="110">
        <f t="shared" si="3"/>
        <v>351000</v>
      </c>
      <c r="H45" s="111"/>
      <c r="I45" s="111"/>
      <c r="J45" s="111"/>
      <c r="K45" s="111">
        <f>L45</f>
        <v>351000</v>
      </c>
      <c r="L45" s="111">
        <v>351000</v>
      </c>
      <c r="M45" s="111"/>
      <c r="N45" s="129">
        <f t="shared" si="2"/>
        <v>351000</v>
      </c>
      <c r="O45" s="57"/>
      <c r="P45" s="57"/>
      <c r="Q45" s="57"/>
    </row>
    <row r="46" spans="1:17" s="117" customFormat="1" ht="17.25" customHeight="1">
      <c r="A46" s="170"/>
      <c r="B46" s="115"/>
      <c r="C46" s="120" t="s">
        <v>321</v>
      </c>
      <c r="D46" s="113"/>
      <c r="E46" s="112"/>
      <c r="F46" s="112"/>
      <c r="G46" s="113">
        <f>K46</f>
        <v>351000</v>
      </c>
      <c r="H46" s="112"/>
      <c r="I46" s="112"/>
      <c r="J46" s="112"/>
      <c r="K46" s="112">
        <f>L46</f>
        <v>351000</v>
      </c>
      <c r="L46" s="112">
        <v>351000</v>
      </c>
      <c r="M46" s="112"/>
      <c r="N46" s="133"/>
      <c r="O46" s="116"/>
      <c r="P46" s="116"/>
      <c r="Q46" s="116"/>
    </row>
    <row r="47" spans="1:17" ht="21.75" customHeight="1">
      <c r="A47" s="128" t="s">
        <v>244</v>
      </c>
      <c r="B47" s="103" t="s">
        <v>146</v>
      </c>
      <c r="C47" s="61" t="s">
        <v>186</v>
      </c>
      <c r="D47" s="110"/>
      <c r="E47" s="111"/>
      <c r="F47" s="111"/>
      <c r="G47" s="110">
        <f t="shared" si="3"/>
        <v>5000</v>
      </c>
      <c r="H47" s="123">
        <v>5000</v>
      </c>
      <c r="I47" s="111"/>
      <c r="J47" s="111"/>
      <c r="K47" s="111"/>
      <c r="L47" s="111"/>
      <c r="M47" s="111"/>
      <c r="N47" s="129">
        <f>D47+G47</f>
        <v>5000</v>
      </c>
      <c r="O47" s="57"/>
      <c r="P47" s="57"/>
      <c r="Q47" s="57"/>
    </row>
    <row r="48" spans="1:17" ht="30" customHeight="1">
      <c r="A48" s="128" t="s">
        <v>245</v>
      </c>
      <c r="B48" s="103" t="s">
        <v>147</v>
      </c>
      <c r="C48" s="61" t="s">
        <v>187</v>
      </c>
      <c r="D48" s="110"/>
      <c r="E48" s="111"/>
      <c r="F48" s="111"/>
      <c r="G48" s="110">
        <f t="shared" si="3"/>
        <v>80200</v>
      </c>
      <c r="H48" s="123"/>
      <c r="I48" s="111"/>
      <c r="J48" s="111"/>
      <c r="K48" s="111">
        <v>80200</v>
      </c>
      <c r="L48" s="111"/>
      <c r="M48" s="111"/>
      <c r="N48" s="129">
        <f>D48+G48</f>
        <v>80200</v>
      </c>
      <c r="O48" s="57"/>
      <c r="P48" s="57"/>
      <c r="Q48" s="57"/>
    </row>
    <row r="49" spans="1:17" ht="45" customHeight="1" thickBot="1">
      <c r="A49" s="128" t="s">
        <v>246</v>
      </c>
      <c r="B49" s="103" t="s">
        <v>148</v>
      </c>
      <c r="C49" s="61" t="s">
        <v>188</v>
      </c>
      <c r="D49" s="110">
        <v>50000</v>
      </c>
      <c r="E49" s="123">
        <v>36000</v>
      </c>
      <c r="F49" s="111"/>
      <c r="G49" s="110">
        <f t="shared" si="3"/>
        <v>0</v>
      </c>
      <c r="H49" s="111"/>
      <c r="I49" s="111"/>
      <c r="J49" s="111"/>
      <c r="K49" s="111"/>
      <c r="L49" s="111"/>
      <c r="M49" s="111"/>
      <c r="N49" s="129">
        <f>D49+G49</f>
        <v>50000</v>
      </c>
      <c r="O49" s="57"/>
      <c r="P49" s="57"/>
      <c r="Q49" s="57"/>
    </row>
    <row r="50" spans="1:14" s="74" customFormat="1" ht="21.75" customHeight="1">
      <c r="A50" s="197" t="s">
        <v>257</v>
      </c>
      <c r="B50" s="193" t="s">
        <v>258</v>
      </c>
      <c r="C50" s="193" t="s">
        <v>258</v>
      </c>
      <c r="D50" s="193" t="s">
        <v>259</v>
      </c>
      <c r="E50" s="193"/>
      <c r="F50" s="193"/>
      <c r="G50" s="193" t="s">
        <v>260</v>
      </c>
      <c r="H50" s="193"/>
      <c r="I50" s="193"/>
      <c r="J50" s="193"/>
      <c r="K50" s="193"/>
      <c r="L50" s="193"/>
      <c r="M50" s="193"/>
      <c r="N50" s="194" t="s">
        <v>233</v>
      </c>
    </row>
    <row r="51" spans="1:14" s="74" customFormat="1" ht="15" customHeight="1">
      <c r="A51" s="198"/>
      <c r="B51" s="196"/>
      <c r="C51" s="196"/>
      <c r="D51" s="196" t="s">
        <v>159</v>
      </c>
      <c r="E51" s="196" t="s">
        <v>261</v>
      </c>
      <c r="F51" s="196"/>
      <c r="G51" s="196" t="s">
        <v>262</v>
      </c>
      <c r="H51" s="196" t="s">
        <v>263</v>
      </c>
      <c r="I51" s="196" t="s">
        <v>261</v>
      </c>
      <c r="J51" s="196"/>
      <c r="K51" s="196" t="s">
        <v>264</v>
      </c>
      <c r="L51" s="196" t="s">
        <v>261</v>
      </c>
      <c r="M51" s="196"/>
      <c r="N51" s="195"/>
    </row>
    <row r="52" spans="1:14" s="74" customFormat="1" ht="16.5" customHeight="1">
      <c r="A52" s="198"/>
      <c r="B52" s="196" t="s">
        <v>265</v>
      </c>
      <c r="C52" s="196"/>
      <c r="D52" s="196"/>
      <c r="E52" s="196" t="s">
        <v>266</v>
      </c>
      <c r="F52" s="196" t="s">
        <v>267</v>
      </c>
      <c r="G52" s="196"/>
      <c r="H52" s="196"/>
      <c r="I52" s="196" t="s">
        <v>266</v>
      </c>
      <c r="J52" s="196" t="s">
        <v>267</v>
      </c>
      <c r="K52" s="196"/>
      <c r="L52" s="196" t="s">
        <v>143</v>
      </c>
      <c r="M52" s="98" t="s">
        <v>268</v>
      </c>
      <c r="N52" s="195"/>
    </row>
    <row r="53" spans="1:14" s="74" customFormat="1" ht="126.75" customHeight="1">
      <c r="A53" s="198"/>
      <c r="B53" s="196"/>
      <c r="C53" s="98" t="s">
        <v>265</v>
      </c>
      <c r="D53" s="196"/>
      <c r="E53" s="196"/>
      <c r="F53" s="196"/>
      <c r="G53" s="196"/>
      <c r="H53" s="196"/>
      <c r="I53" s="196"/>
      <c r="J53" s="196"/>
      <c r="K53" s="196"/>
      <c r="L53" s="196"/>
      <c r="M53" s="101" t="s">
        <v>269</v>
      </c>
      <c r="N53" s="195"/>
    </row>
    <row r="54" spans="1:14" s="74" customFormat="1" ht="21.75" customHeight="1" thickBot="1">
      <c r="A54" s="124">
        <v>1</v>
      </c>
      <c r="B54" s="125">
        <v>2</v>
      </c>
      <c r="C54" s="126">
        <v>3</v>
      </c>
      <c r="D54" s="125">
        <v>4</v>
      </c>
      <c r="E54" s="125">
        <v>5</v>
      </c>
      <c r="F54" s="125">
        <v>6</v>
      </c>
      <c r="G54" s="125">
        <v>7</v>
      </c>
      <c r="H54" s="125">
        <v>8</v>
      </c>
      <c r="I54" s="125">
        <v>9</v>
      </c>
      <c r="J54" s="125">
        <v>10</v>
      </c>
      <c r="K54" s="125">
        <v>11</v>
      </c>
      <c r="L54" s="125">
        <v>12</v>
      </c>
      <c r="M54" s="125">
        <v>13</v>
      </c>
      <c r="N54" s="127" t="s">
        <v>272</v>
      </c>
    </row>
    <row r="55" spans="1:17" s="7" customFormat="1" ht="19.5" customHeight="1">
      <c r="A55" s="128" t="s">
        <v>247</v>
      </c>
      <c r="B55" s="103" t="s">
        <v>62</v>
      </c>
      <c r="C55" s="61" t="s">
        <v>155</v>
      </c>
      <c r="D55" s="110">
        <f>D56+D57+D58+D59+D60+D61</f>
        <v>339800</v>
      </c>
      <c r="E55" s="110"/>
      <c r="F55" s="110"/>
      <c r="G55" s="110">
        <f t="shared" si="3"/>
        <v>0</v>
      </c>
      <c r="H55" s="110"/>
      <c r="I55" s="110"/>
      <c r="J55" s="110"/>
      <c r="K55" s="110"/>
      <c r="L55" s="110"/>
      <c r="M55" s="110"/>
      <c r="N55" s="129">
        <f>D55+G55</f>
        <v>339800</v>
      </c>
      <c r="O55" s="25"/>
      <c r="P55" s="25"/>
      <c r="Q55" s="25"/>
    </row>
    <row r="56" spans="1:17" ht="38.25">
      <c r="A56" s="128" t="s">
        <v>248</v>
      </c>
      <c r="B56" s="115" t="s">
        <v>62</v>
      </c>
      <c r="C56" s="168" t="s">
        <v>328</v>
      </c>
      <c r="D56" s="112">
        <v>127800</v>
      </c>
      <c r="E56" s="111"/>
      <c r="F56" s="111"/>
      <c r="G56" s="110"/>
      <c r="H56" s="111"/>
      <c r="I56" s="111"/>
      <c r="J56" s="111"/>
      <c r="K56" s="111"/>
      <c r="L56" s="111"/>
      <c r="M56" s="111"/>
      <c r="N56" s="131">
        <f aca="true" t="shared" si="4" ref="N56:N61">D56</f>
        <v>127800</v>
      </c>
      <c r="O56" s="57"/>
      <c r="P56" s="57"/>
      <c r="Q56" s="57"/>
    </row>
    <row r="57" spans="1:17" ht="25.5">
      <c r="A57" s="128" t="s">
        <v>249</v>
      </c>
      <c r="B57" s="115" t="s">
        <v>62</v>
      </c>
      <c r="C57" s="120" t="s">
        <v>316</v>
      </c>
      <c r="D57" s="112">
        <v>50000</v>
      </c>
      <c r="E57" s="111"/>
      <c r="F57" s="111"/>
      <c r="G57" s="110"/>
      <c r="H57" s="111"/>
      <c r="I57" s="111"/>
      <c r="J57" s="111"/>
      <c r="K57" s="111"/>
      <c r="L57" s="111"/>
      <c r="M57" s="111"/>
      <c r="N57" s="131">
        <f t="shared" si="4"/>
        <v>50000</v>
      </c>
      <c r="O57" s="57"/>
      <c r="P57" s="57"/>
      <c r="Q57" s="57"/>
    </row>
    <row r="58" spans="1:17" ht="38.25">
      <c r="A58" s="128" t="s">
        <v>250</v>
      </c>
      <c r="B58" s="115" t="s">
        <v>62</v>
      </c>
      <c r="C58" s="168" t="s">
        <v>317</v>
      </c>
      <c r="D58" s="112">
        <v>8000</v>
      </c>
      <c r="E58" s="111"/>
      <c r="F58" s="111"/>
      <c r="G58" s="110"/>
      <c r="H58" s="111"/>
      <c r="I58" s="111"/>
      <c r="J58" s="111"/>
      <c r="K58" s="111"/>
      <c r="L58" s="111"/>
      <c r="M58" s="111"/>
      <c r="N58" s="131">
        <f t="shared" si="4"/>
        <v>8000</v>
      </c>
      <c r="O58" s="57"/>
      <c r="P58" s="57"/>
      <c r="Q58" s="57"/>
    </row>
    <row r="59" spans="1:17" ht="67.5" customHeight="1">
      <c r="A59" s="128" t="s">
        <v>251</v>
      </c>
      <c r="B59" s="115" t="s">
        <v>62</v>
      </c>
      <c r="C59" s="168" t="s">
        <v>319</v>
      </c>
      <c r="D59" s="112">
        <v>10000</v>
      </c>
      <c r="E59" s="111"/>
      <c r="F59" s="111">
        <f>36+58</f>
        <v>94</v>
      </c>
      <c r="G59" s="110"/>
      <c r="H59" s="111"/>
      <c r="I59" s="111"/>
      <c r="J59" s="111"/>
      <c r="K59" s="111"/>
      <c r="L59" s="111"/>
      <c r="M59" s="111"/>
      <c r="N59" s="131">
        <f t="shared" si="4"/>
        <v>10000</v>
      </c>
      <c r="O59" s="57"/>
      <c r="P59" s="57"/>
      <c r="Q59" s="57"/>
    </row>
    <row r="60" spans="1:17" ht="25.5">
      <c r="A60" s="128" t="s">
        <v>252</v>
      </c>
      <c r="B60" s="115" t="s">
        <v>62</v>
      </c>
      <c r="C60" s="168" t="s">
        <v>318</v>
      </c>
      <c r="D60" s="112">
        <v>50000</v>
      </c>
      <c r="E60" s="111"/>
      <c r="F60" s="111"/>
      <c r="G60" s="110"/>
      <c r="H60" s="111"/>
      <c r="I60" s="111"/>
      <c r="J60" s="111"/>
      <c r="K60" s="111"/>
      <c r="L60" s="111"/>
      <c r="M60" s="111"/>
      <c r="N60" s="131">
        <f t="shared" si="4"/>
        <v>50000</v>
      </c>
      <c r="O60" s="57"/>
      <c r="P60" s="57"/>
      <c r="Q60" s="57"/>
    </row>
    <row r="61" spans="1:17" ht="45.75" thickBot="1">
      <c r="A61" s="142" t="s">
        <v>253</v>
      </c>
      <c r="B61" s="147" t="s">
        <v>62</v>
      </c>
      <c r="C61" s="169" t="s">
        <v>320</v>
      </c>
      <c r="D61" s="148">
        <v>94000</v>
      </c>
      <c r="E61" s="145"/>
      <c r="F61" s="145"/>
      <c r="G61" s="144"/>
      <c r="H61" s="145"/>
      <c r="I61" s="145"/>
      <c r="J61" s="145"/>
      <c r="K61" s="145"/>
      <c r="L61" s="145"/>
      <c r="M61" s="145"/>
      <c r="N61" s="149">
        <f t="shared" si="4"/>
        <v>94000</v>
      </c>
      <c r="O61" s="57"/>
      <c r="P61" s="57"/>
      <c r="Q61" s="57"/>
    </row>
    <row r="62" spans="1:17" s="106" customFormat="1" ht="36" customHeight="1" thickBot="1">
      <c r="A62" s="151" t="s">
        <v>273</v>
      </c>
      <c r="B62" s="152" t="s">
        <v>86</v>
      </c>
      <c r="C62" s="153" t="s">
        <v>274</v>
      </c>
      <c r="D62" s="154">
        <f aca="true" t="shared" si="5" ref="D62:N62">D63+D64+D65+D66+D72+D73+D74+D75+D76+D77</f>
        <v>52472900</v>
      </c>
      <c r="E62" s="154">
        <f t="shared" si="5"/>
        <v>30461300</v>
      </c>
      <c r="F62" s="154">
        <f t="shared" si="5"/>
        <v>5609200</v>
      </c>
      <c r="G62" s="154">
        <f t="shared" si="5"/>
        <v>4000100</v>
      </c>
      <c r="H62" s="154">
        <f t="shared" si="5"/>
        <v>1357000</v>
      </c>
      <c r="I62" s="154">
        <f t="shared" si="5"/>
        <v>45000</v>
      </c>
      <c r="J62" s="154">
        <f t="shared" si="5"/>
        <v>0</v>
      </c>
      <c r="K62" s="154">
        <f t="shared" si="5"/>
        <v>2643100</v>
      </c>
      <c r="L62" s="154">
        <f t="shared" si="5"/>
        <v>2643100</v>
      </c>
      <c r="M62" s="154">
        <f t="shared" si="5"/>
        <v>303000</v>
      </c>
      <c r="N62" s="155">
        <f t="shared" si="5"/>
        <v>56473000</v>
      </c>
      <c r="O62" s="105"/>
      <c r="P62" s="105"/>
      <c r="Q62" s="105"/>
    </row>
    <row r="63" spans="1:17" ht="29.25" customHeight="1">
      <c r="A63" s="150">
        <v>1011010</v>
      </c>
      <c r="B63" s="135" t="s">
        <v>63</v>
      </c>
      <c r="C63" s="63" t="s">
        <v>189</v>
      </c>
      <c r="D63" s="136">
        <v>13506800</v>
      </c>
      <c r="E63" s="137">
        <v>7552800</v>
      </c>
      <c r="F63" s="137">
        <v>1622100</v>
      </c>
      <c r="G63" s="136">
        <f>H63+K63</f>
        <v>990000</v>
      </c>
      <c r="H63" s="156">
        <v>900000</v>
      </c>
      <c r="I63" s="137"/>
      <c r="J63" s="137"/>
      <c r="K63" s="137">
        <v>90000</v>
      </c>
      <c r="L63" s="137">
        <v>90000</v>
      </c>
      <c r="M63" s="137">
        <v>90000</v>
      </c>
      <c r="N63" s="138">
        <f>D63+G63</f>
        <v>14496800</v>
      </c>
      <c r="O63" s="57"/>
      <c r="P63" s="57"/>
      <c r="Q63" s="57"/>
    </row>
    <row r="64" spans="1:17" ht="63.75" customHeight="1">
      <c r="A64" s="26">
        <v>1011020</v>
      </c>
      <c r="B64" s="103" t="s">
        <v>64</v>
      </c>
      <c r="C64" s="61" t="s">
        <v>190</v>
      </c>
      <c r="D64" s="110">
        <v>29647500</v>
      </c>
      <c r="E64" s="111">
        <v>17926100</v>
      </c>
      <c r="F64" s="111">
        <v>2824800</v>
      </c>
      <c r="G64" s="110">
        <f>H64+K64</f>
        <v>222000</v>
      </c>
      <c r="H64" s="123">
        <v>107000</v>
      </c>
      <c r="I64" s="111"/>
      <c r="J64" s="111"/>
      <c r="K64" s="111">
        <v>115000</v>
      </c>
      <c r="L64" s="111">
        <v>115000</v>
      </c>
      <c r="M64" s="111">
        <v>115000</v>
      </c>
      <c r="N64" s="129">
        <f>D64+G64</f>
        <v>29869500</v>
      </c>
      <c r="O64" s="57"/>
      <c r="P64" s="57"/>
      <c r="Q64" s="57"/>
    </row>
    <row r="65" spans="1:17" ht="38.25">
      <c r="A65" s="26">
        <v>1021040</v>
      </c>
      <c r="B65" s="103" t="s">
        <v>65</v>
      </c>
      <c r="C65" s="61" t="s">
        <v>191</v>
      </c>
      <c r="D65" s="110">
        <v>7752600</v>
      </c>
      <c r="E65" s="111">
        <v>4069600</v>
      </c>
      <c r="F65" s="111">
        <v>1096200</v>
      </c>
      <c r="G65" s="110">
        <f>H65+K65</f>
        <v>415000</v>
      </c>
      <c r="H65" s="123">
        <v>350000</v>
      </c>
      <c r="I65" s="111">
        <v>45000</v>
      </c>
      <c r="J65" s="111"/>
      <c r="K65" s="111">
        <v>65000</v>
      </c>
      <c r="L65" s="111">
        <v>65000</v>
      </c>
      <c r="M65" s="111">
        <v>65000</v>
      </c>
      <c r="N65" s="129">
        <f>D65+G65</f>
        <v>8167600</v>
      </c>
      <c r="O65" s="57"/>
      <c r="P65" s="57"/>
      <c r="Q65" s="57"/>
    </row>
    <row r="66" spans="1:17" ht="39" thickBot="1">
      <c r="A66" s="157">
        <v>1011100</v>
      </c>
      <c r="B66" s="143" t="s">
        <v>66</v>
      </c>
      <c r="C66" s="62" t="s">
        <v>329</v>
      </c>
      <c r="D66" s="144">
        <v>454500</v>
      </c>
      <c r="E66" s="145">
        <v>272000</v>
      </c>
      <c r="F66" s="145">
        <v>66100</v>
      </c>
      <c r="G66" s="144">
        <f>H66+K66</f>
        <v>0</v>
      </c>
      <c r="H66" s="158"/>
      <c r="I66" s="145"/>
      <c r="J66" s="145"/>
      <c r="K66" s="145"/>
      <c r="L66" s="145"/>
      <c r="M66" s="145"/>
      <c r="N66" s="146">
        <f>D66+G66</f>
        <v>454500</v>
      </c>
      <c r="O66" s="57"/>
      <c r="P66" s="57"/>
      <c r="Q66" s="57"/>
    </row>
    <row r="67" spans="1:14" s="74" customFormat="1" ht="21.75" customHeight="1">
      <c r="A67" s="197" t="s">
        <v>257</v>
      </c>
      <c r="B67" s="193" t="s">
        <v>258</v>
      </c>
      <c r="C67" s="193" t="s">
        <v>258</v>
      </c>
      <c r="D67" s="193" t="s">
        <v>259</v>
      </c>
      <c r="E67" s="193"/>
      <c r="F67" s="193"/>
      <c r="G67" s="193" t="s">
        <v>260</v>
      </c>
      <c r="H67" s="193"/>
      <c r="I67" s="193"/>
      <c r="J67" s="193"/>
      <c r="K67" s="193"/>
      <c r="L67" s="193"/>
      <c r="M67" s="193"/>
      <c r="N67" s="194" t="s">
        <v>233</v>
      </c>
    </row>
    <row r="68" spans="1:14" s="74" customFormat="1" ht="15" customHeight="1">
      <c r="A68" s="198"/>
      <c r="B68" s="196"/>
      <c r="C68" s="196"/>
      <c r="D68" s="196" t="s">
        <v>159</v>
      </c>
      <c r="E68" s="196" t="s">
        <v>261</v>
      </c>
      <c r="F68" s="196"/>
      <c r="G68" s="196" t="s">
        <v>262</v>
      </c>
      <c r="H68" s="196" t="s">
        <v>263</v>
      </c>
      <c r="I68" s="196" t="s">
        <v>261</v>
      </c>
      <c r="J68" s="196"/>
      <c r="K68" s="196" t="s">
        <v>264</v>
      </c>
      <c r="L68" s="196" t="s">
        <v>261</v>
      </c>
      <c r="M68" s="196"/>
      <c r="N68" s="195"/>
    </row>
    <row r="69" spans="1:14" s="74" customFormat="1" ht="16.5" customHeight="1">
      <c r="A69" s="198"/>
      <c r="B69" s="196" t="s">
        <v>265</v>
      </c>
      <c r="C69" s="196"/>
      <c r="D69" s="196"/>
      <c r="E69" s="196" t="s">
        <v>266</v>
      </c>
      <c r="F69" s="196" t="s">
        <v>267</v>
      </c>
      <c r="G69" s="196"/>
      <c r="H69" s="196"/>
      <c r="I69" s="196" t="s">
        <v>266</v>
      </c>
      <c r="J69" s="196" t="s">
        <v>267</v>
      </c>
      <c r="K69" s="196"/>
      <c r="L69" s="196" t="s">
        <v>143</v>
      </c>
      <c r="M69" s="98" t="s">
        <v>268</v>
      </c>
      <c r="N69" s="195"/>
    </row>
    <row r="70" spans="1:14" s="74" customFormat="1" ht="121.5" customHeight="1">
      <c r="A70" s="198"/>
      <c r="B70" s="196"/>
      <c r="C70" s="98" t="s">
        <v>265</v>
      </c>
      <c r="D70" s="196"/>
      <c r="E70" s="196"/>
      <c r="F70" s="196"/>
      <c r="G70" s="196"/>
      <c r="H70" s="196"/>
      <c r="I70" s="196"/>
      <c r="J70" s="196"/>
      <c r="K70" s="196"/>
      <c r="L70" s="196"/>
      <c r="M70" s="101" t="s">
        <v>269</v>
      </c>
      <c r="N70" s="195"/>
    </row>
    <row r="71" spans="1:14" s="74" customFormat="1" ht="16.5" customHeight="1" thickBot="1">
      <c r="A71" s="124">
        <v>1</v>
      </c>
      <c r="B71" s="125">
        <v>2</v>
      </c>
      <c r="C71" s="126">
        <v>3</v>
      </c>
      <c r="D71" s="125">
        <v>4</v>
      </c>
      <c r="E71" s="125">
        <v>5</v>
      </c>
      <c r="F71" s="125">
        <v>6</v>
      </c>
      <c r="G71" s="125">
        <v>7</v>
      </c>
      <c r="H71" s="125">
        <v>8</v>
      </c>
      <c r="I71" s="125">
        <v>9</v>
      </c>
      <c r="J71" s="125">
        <v>10</v>
      </c>
      <c r="K71" s="125">
        <v>11</v>
      </c>
      <c r="L71" s="125">
        <v>12</v>
      </c>
      <c r="M71" s="125">
        <v>13</v>
      </c>
      <c r="N71" s="127" t="s">
        <v>272</v>
      </c>
    </row>
    <row r="72" spans="1:17" ht="27" customHeight="1">
      <c r="A72" s="26">
        <v>1011170</v>
      </c>
      <c r="B72" s="103" t="s">
        <v>67</v>
      </c>
      <c r="C72" s="61" t="s">
        <v>192</v>
      </c>
      <c r="D72" s="110">
        <v>357500</v>
      </c>
      <c r="E72" s="111">
        <v>228200</v>
      </c>
      <c r="F72" s="111"/>
      <c r="G72" s="110">
        <f aca="true" t="shared" si="6" ref="G72:G77">H72+K72</f>
        <v>8000</v>
      </c>
      <c r="H72" s="111"/>
      <c r="I72" s="111"/>
      <c r="J72" s="111"/>
      <c r="K72" s="111">
        <v>8000</v>
      </c>
      <c r="L72" s="111">
        <v>8000</v>
      </c>
      <c r="M72" s="111">
        <v>8000</v>
      </c>
      <c r="N72" s="129">
        <f aca="true" t="shared" si="7" ref="N72:N77">D72+G72</f>
        <v>365500</v>
      </c>
      <c r="O72" s="57"/>
      <c r="P72" s="57"/>
      <c r="Q72" s="57"/>
    </row>
    <row r="73" spans="1:17" ht="18.75" customHeight="1">
      <c r="A73" s="26">
        <v>1011190</v>
      </c>
      <c r="B73" s="103" t="s">
        <v>68</v>
      </c>
      <c r="C73" s="61" t="s">
        <v>193</v>
      </c>
      <c r="D73" s="110">
        <v>625100</v>
      </c>
      <c r="E73" s="111">
        <v>412600</v>
      </c>
      <c r="F73" s="111"/>
      <c r="G73" s="110">
        <v>25000</v>
      </c>
      <c r="H73" s="111"/>
      <c r="I73" s="111"/>
      <c r="J73" s="111"/>
      <c r="K73" s="111">
        <v>25000</v>
      </c>
      <c r="L73" s="111">
        <v>25000</v>
      </c>
      <c r="M73" s="111">
        <v>25000</v>
      </c>
      <c r="N73" s="129">
        <f t="shared" si="7"/>
        <v>650100</v>
      </c>
      <c r="O73" s="57"/>
      <c r="P73" s="57"/>
      <c r="Q73" s="57"/>
    </row>
    <row r="74" spans="1:17" ht="39" customHeight="1">
      <c r="A74" s="26">
        <v>1011260</v>
      </c>
      <c r="B74" s="103" t="s">
        <v>69</v>
      </c>
      <c r="C74" s="61" t="s">
        <v>194</v>
      </c>
      <c r="D74" s="110">
        <v>31900</v>
      </c>
      <c r="E74" s="111"/>
      <c r="F74" s="111"/>
      <c r="G74" s="110">
        <f t="shared" si="6"/>
        <v>0</v>
      </c>
      <c r="H74" s="111"/>
      <c r="I74" s="111"/>
      <c r="J74" s="111"/>
      <c r="K74" s="111"/>
      <c r="L74" s="111"/>
      <c r="M74" s="111"/>
      <c r="N74" s="129">
        <f t="shared" si="7"/>
        <v>31900</v>
      </c>
      <c r="O74" s="57"/>
      <c r="P74" s="57"/>
      <c r="Q74" s="57"/>
    </row>
    <row r="75" spans="1:17" s="117" customFormat="1" ht="50.25" customHeight="1">
      <c r="A75" s="26">
        <v>1013160</v>
      </c>
      <c r="B75" s="103" t="s">
        <v>70</v>
      </c>
      <c r="C75" s="61" t="s">
        <v>195</v>
      </c>
      <c r="D75" s="110">
        <v>97000</v>
      </c>
      <c r="E75" s="111"/>
      <c r="F75" s="111"/>
      <c r="G75" s="110">
        <f t="shared" si="6"/>
        <v>0</v>
      </c>
      <c r="H75" s="111"/>
      <c r="I75" s="111"/>
      <c r="J75" s="111"/>
      <c r="K75" s="111"/>
      <c r="L75" s="111"/>
      <c r="M75" s="111"/>
      <c r="N75" s="129">
        <f t="shared" si="7"/>
        <v>97000</v>
      </c>
      <c r="O75" s="116"/>
      <c r="P75" s="116"/>
      <c r="Q75" s="116"/>
    </row>
    <row r="76" spans="1:17" s="117" customFormat="1" ht="25.5">
      <c r="A76" s="128" t="s">
        <v>331</v>
      </c>
      <c r="B76" s="103" t="s">
        <v>82</v>
      </c>
      <c r="C76" s="61" t="s">
        <v>330</v>
      </c>
      <c r="D76" s="110"/>
      <c r="E76" s="111"/>
      <c r="F76" s="111"/>
      <c r="G76" s="110">
        <f t="shared" si="6"/>
        <v>1680000</v>
      </c>
      <c r="H76" s="111"/>
      <c r="I76" s="111"/>
      <c r="J76" s="111"/>
      <c r="K76" s="111">
        <f>L76</f>
        <v>1680000</v>
      </c>
      <c r="L76" s="111">
        <v>1680000</v>
      </c>
      <c r="M76" s="111"/>
      <c r="N76" s="129">
        <f t="shared" si="7"/>
        <v>1680000</v>
      </c>
      <c r="O76" s="116"/>
      <c r="P76" s="116"/>
      <c r="Q76" s="116"/>
    </row>
    <row r="77" spans="1:17" s="117" customFormat="1" ht="39" customHeight="1" thickBot="1">
      <c r="A77" s="157">
        <v>1016330</v>
      </c>
      <c r="B77" s="143" t="s">
        <v>149</v>
      </c>
      <c r="C77" s="62" t="s">
        <v>196</v>
      </c>
      <c r="D77" s="144"/>
      <c r="E77" s="145"/>
      <c r="F77" s="145"/>
      <c r="G77" s="144">
        <f t="shared" si="6"/>
        <v>660100</v>
      </c>
      <c r="H77" s="145"/>
      <c r="I77" s="145"/>
      <c r="J77" s="145"/>
      <c r="K77" s="111">
        <f>L77</f>
        <v>660100</v>
      </c>
      <c r="L77" s="145">
        <v>660100</v>
      </c>
      <c r="M77" s="145"/>
      <c r="N77" s="146">
        <f t="shared" si="7"/>
        <v>660100</v>
      </c>
      <c r="O77" s="116"/>
      <c r="P77" s="116"/>
      <c r="Q77" s="116"/>
    </row>
    <row r="78" spans="1:17" s="106" customFormat="1" ht="33" customHeight="1" thickBot="1">
      <c r="A78" s="151" t="s">
        <v>275</v>
      </c>
      <c r="B78" s="152" t="s">
        <v>150</v>
      </c>
      <c r="C78" s="153" t="s">
        <v>276</v>
      </c>
      <c r="D78" s="154">
        <f aca="true" t="shared" si="8" ref="D78:N78">D79+D80+D81+D87+D88+D89+D90+D91+D92+D98+D99+D100+D101+D102+D103+D104+D105+D106+D107+D108+D109+D110+D112+D118+D119+D120+D121+D122+D123</f>
        <v>36148600</v>
      </c>
      <c r="E78" s="154">
        <f t="shared" si="8"/>
        <v>1473400</v>
      </c>
      <c r="F78" s="154">
        <f t="shared" si="8"/>
        <v>0</v>
      </c>
      <c r="G78" s="154">
        <f t="shared" si="8"/>
        <v>82500</v>
      </c>
      <c r="H78" s="154">
        <f t="shared" si="8"/>
        <v>0</v>
      </c>
      <c r="I78" s="154">
        <f t="shared" si="8"/>
        <v>0</v>
      </c>
      <c r="J78" s="154">
        <f t="shared" si="8"/>
        <v>0</v>
      </c>
      <c r="K78" s="154">
        <f t="shared" si="8"/>
        <v>82500</v>
      </c>
      <c r="L78" s="154">
        <f t="shared" si="8"/>
        <v>82500</v>
      </c>
      <c r="M78" s="154">
        <f t="shared" si="8"/>
        <v>68000</v>
      </c>
      <c r="N78" s="154">
        <f t="shared" si="8"/>
        <v>36231100</v>
      </c>
      <c r="O78" s="105"/>
      <c r="P78" s="105"/>
      <c r="Q78" s="105"/>
    </row>
    <row r="79" spans="1:17" ht="47.25" customHeight="1">
      <c r="A79" s="134" t="s">
        <v>254</v>
      </c>
      <c r="B79" s="135" t="s">
        <v>57</v>
      </c>
      <c r="C79" s="63" t="s">
        <v>175</v>
      </c>
      <c r="D79" s="136">
        <v>1381900</v>
      </c>
      <c r="E79" s="137">
        <v>1007400</v>
      </c>
      <c r="F79" s="137"/>
      <c r="G79" s="136">
        <f>H79+K79</f>
        <v>10000</v>
      </c>
      <c r="H79" s="137"/>
      <c r="I79" s="137"/>
      <c r="J79" s="137"/>
      <c r="K79" s="137">
        <v>10000</v>
      </c>
      <c r="L79" s="137">
        <v>10000</v>
      </c>
      <c r="M79" s="137"/>
      <c r="N79" s="138">
        <f>D79+G79</f>
        <v>1391900</v>
      </c>
      <c r="O79" s="57"/>
      <c r="P79" s="57"/>
      <c r="Q79" s="57"/>
    </row>
    <row r="80" spans="1:17" ht="66" customHeight="1">
      <c r="A80" s="134" t="s">
        <v>23</v>
      </c>
      <c r="B80" s="135" t="s">
        <v>277</v>
      </c>
      <c r="C80" s="100" t="s">
        <v>322</v>
      </c>
      <c r="D80" s="136">
        <v>514400</v>
      </c>
      <c r="E80" s="137"/>
      <c r="F80" s="137"/>
      <c r="G80" s="136"/>
      <c r="H80" s="137"/>
      <c r="I80" s="137"/>
      <c r="J80" s="137"/>
      <c r="K80" s="137"/>
      <c r="L80" s="137"/>
      <c r="M80" s="137"/>
      <c r="N80" s="138">
        <f>D80+G80</f>
        <v>514400</v>
      </c>
      <c r="O80" s="57"/>
      <c r="P80" s="57"/>
      <c r="Q80" s="57"/>
    </row>
    <row r="81" spans="1:17" ht="141.75" customHeight="1" thickBot="1">
      <c r="A81" s="134" t="s">
        <v>24</v>
      </c>
      <c r="B81" s="135" t="s">
        <v>278</v>
      </c>
      <c r="C81" s="100" t="s">
        <v>0</v>
      </c>
      <c r="D81" s="136">
        <v>1755400</v>
      </c>
      <c r="E81" s="137"/>
      <c r="F81" s="137"/>
      <c r="G81" s="136"/>
      <c r="H81" s="137"/>
      <c r="I81" s="137"/>
      <c r="J81" s="137"/>
      <c r="K81" s="137"/>
      <c r="L81" s="137"/>
      <c r="M81" s="137"/>
      <c r="N81" s="138">
        <f>D81+G81</f>
        <v>1755400</v>
      </c>
      <c r="O81" s="57"/>
      <c r="P81" s="57"/>
      <c r="Q81" s="57"/>
    </row>
    <row r="82" spans="1:14" s="74" customFormat="1" ht="21.75" customHeight="1">
      <c r="A82" s="197" t="s">
        <v>257</v>
      </c>
      <c r="B82" s="193" t="s">
        <v>258</v>
      </c>
      <c r="C82" s="193" t="s">
        <v>258</v>
      </c>
      <c r="D82" s="193" t="s">
        <v>259</v>
      </c>
      <c r="E82" s="193"/>
      <c r="F82" s="193"/>
      <c r="G82" s="193" t="s">
        <v>260</v>
      </c>
      <c r="H82" s="193"/>
      <c r="I82" s="193"/>
      <c r="J82" s="193"/>
      <c r="K82" s="193"/>
      <c r="L82" s="193"/>
      <c r="M82" s="193"/>
      <c r="N82" s="194" t="s">
        <v>233</v>
      </c>
    </row>
    <row r="83" spans="1:14" s="74" customFormat="1" ht="15" customHeight="1">
      <c r="A83" s="198"/>
      <c r="B83" s="196"/>
      <c r="C83" s="196"/>
      <c r="D83" s="196" t="s">
        <v>159</v>
      </c>
      <c r="E83" s="196" t="s">
        <v>261</v>
      </c>
      <c r="F83" s="196"/>
      <c r="G83" s="196" t="s">
        <v>262</v>
      </c>
      <c r="H83" s="196" t="s">
        <v>263</v>
      </c>
      <c r="I83" s="196" t="s">
        <v>261</v>
      </c>
      <c r="J83" s="196"/>
      <c r="K83" s="196" t="s">
        <v>264</v>
      </c>
      <c r="L83" s="196" t="s">
        <v>261</v>
      </c>
      <c r="M83" s="196"/>
      <c r="N83" s="195"/>
    </row>
    <row r="84" spans="1:14" s="74" customFormat="1" ht="16.5" customHeight="1">
      <c r="A84" s="198"/>
      <c r="B84" s="196" t="s">
        <v>265</v>
      </c>
      <c r="C84" s="196"/>
      <c r="D84" s="196"/>
      <c r="E84" s="196" t="s">
        <v>266</v>
      </c>
      <c r="F84" s="196" t="s">
        <v>267</v>
      </c>
      <c r="G84" s="196"/>
      <c r="H84" s="196"/>
      <c r="I84" s="196" t="s">
        <v>266</v>
      </c>
      <c r="J84" s="196" t="s">
        <v>267</v>
      </c>
      <c r="K84" s="196"/>
      <c r="L84" s="196" t="s">
        <v>143</v>
      </c>
      <c r="M84" s="98" t="s">
        <v>268</v>
      </c>
      <c r="N84" s="195"/>
    </row>
    <row r="85" spans="1:14" s="74" customFormat="1" ht="139.5" customHeight="1">
      <c r="A85" s="198"/>
      <c r="B85" s="196"/>
      <c r="C85" s="98" t="s">
        <v>265</v>
      </c>
      <c r="D85" s="196"/>
      <c r="E85" s="196"/>
      <c r="F85" s="196"/>
      <c r="G85" s="196"/>
      <c r="H85" s="196"/>
      <c r="I85" s="196"/>
      <c r="J85" s="196"/>
      <c r="K85" s="196"/>
      <c r="L85" s="196"/>
      <c r="M85" s="101" t="s">
        <v>269</v>
      </c>
      <c r="N85" s="195"/>
    </row>
    <row r="86" spans="1:14" s="74" customFormat="1" ht="21.75" customHeight="1" thickBot="1">
      <c r="A86" s="124">
        <v>1</v>
      </c>
      <c r="B86" s="125">
        <v>2</v>
      </c>
      <c r="C86" s="126">
        <v>3</v>
      </c>
      <c r="D86" s="125">
        <v>4</v>
      </c>
      <c r="E86" s="125">
        <v>5</v>
      </c>
      <c r="F86" s="125">
        <v>6</v>
      </c>
      <c r="G86" s="125">
        <v>7</v>
      </c>
      <c r="H86" s="125">
        <v>8</v>
      </c>
      <c r="I86" s="125">
        <v>9</v>
      </c>
      <c r="J86" s="125">
        <v>10</v>
      </c>
      <c r="K86" s="125">
        <v>11</v>
      </c>
      <c r="L86" s="125">
        <v>12</v>
      </c>
      <c r="M86" s="125">
        <v>13</v>
      </c>
      <c r="N86" s="127" t="s">
        <v>272</v>
      </c>
    </row>
    <row r="87" spans="1:17" ht="93" customHeight="1">
      <c r="A87" s="134" t="s">
        <v>28</v>
      </c>
      <c r="B87" s="135" t="s">
        <v>279</v>
      </c>
      <c r="C87" s="100" t="s">
        <v>1</v>
      </c>
      <c r="D87" s="136">
        <v>1900</v>
      </c>
      <c r="E87" s="137"/>
      <c r="F87" s="137"/>
      <c r="G87" s="136"/>
      <c r="H87" s="137"/>
      <c r="I87" s="137"/>
      <c r="J87" s="137"/>
      <c r="K87" s="137"/>
      <c r="L87" s="137"/>
      <c r="M87" s="137"/>
      <c r="N87" s="138">
        <f aca="true" t="shared" si="9" ref="N87:N92">D87+G87</f>
        <v>1900</v>
      </c>
      <c r="O87" s="57"/>
      <c r="P87" s="57"/>
      <c r="Q87" s="57"/>
    </row>
    <row r="88" spans="1:17" ht="93.75" customHeight="1">
      <c r="A88" s="134" t="s">
        <v>29</v>
      </c>
      <c r="B88" s="135" t="s">
        <v>280</v>
      </c>
      <c r="C88" s="100" t="s">
        <v>2</v>
      </c>
      <c r="D88" s="136">
        <v>99900</v>
      </c>
      <c r="E88" s="137"/>
      <c r="F88" s="137"/>
      <c r="G88" s="136">
        <v>68000</v>
      </c>
      <c r="H88" s="137"/>
      <c r="I88" s="137"/>
      <c r="J88" s="137"/>
      <c r="K88" s="137">
        <v>68000</v>
      </c>
      <c r="L88" s="137">
        <v>68000</v>
      </c>
      <c r="M88" s="137">
        <v>68000</v>
      </c>
      <c r="N88" s="138">
        <f t="shared" si="9"/>
        <v>167900</v>
      </c>
      <c r="O88" s="57"/>
      <c r="P88" s="57"/>
      <c r="Q88" s="57"/>
    </row>
    <row r="89" spans="1:17" ht="84.75" customHeight="1">
      <c r="A89" s="134" t="s">
        <v>25</v>
      </c>
      <c r="B89" s="135" t="s">
        <v>281</v>
      </c>
      <c r="C89" s="100" t="s">
        <v>3</v>
      </c>
      <c r="D89" s="136">
        <v>200000</v>
      </c>
      <c r="E89" s="137"/>
      <c r="F89" s="137"/>
      <c r="G89" s="136"/>
      <c r="H89" s="137"/>
      <c r="I89" s="137"/>
      <c r="J89" s="137"/>
      <c r="K89" s="137"/>
      <c r="L89" s="137"/>
      <c r="M89" s="137"/>
      <c r="N89" s="138">
        <f t="shared" si="9"/>
        <v>200000</v>
      </c>
      <c r="O89" s="57"/>
      <c r="P89" s="57"/>
      <c r="Q89" s="57"/>
    </row>
    <row r="90" spans="1:17" ht="85.5" customHeight="1">
      <c r="A90" s="134" t="s">
        <v>26</v>
      </c>
      <c r="B90" s="135" t="s">
        <v>282</v>
      </c>
      <c r="C90" s="100" t="s">
        <v>4</v>
      </c>
      <c r="D90" s="136">
        <v>100000</v>
      </c>
      <c r="E90" s="137"/>
      <c r="F90" s="137"/>
      <c r="G90" s="136"/>
      <c r="H90" s="137"/>
      <c r="I90" s="137"/>
      <c r="J90" s="137"/>
      <c r="K90" s="137"/>
      <c r="L90" s="137"/>
      <c r="M90" s="137"/>
      <c r="N90" s="138">
        <f t="shared" si="9"/>
        <v>100000</v>
      </c>
      <c r="O90" s="57"/>
      <c r="P90" s="57"/>
      <c r="Q90" s="57"/>
    </row>
    <row r="91" spans="1:17" ht="67.5" customHeight="1">
      <c r="A91" s="134" t="s">
        <v>30</v>
      </c>
      <c r="B91" s="135" t="s">
        <v>283</v>
      </c>
      <c r="C91" s="100" t="s">
        <v>5</v>
      </c>
      <c r="D91" s="136">
        <v>2300</v>
      </c>
      <c r="E91" s="137"/>
      <c r="F91" s="137"/>
      <c r="G91" s="136"/>
      <c r="H91" s="137"/>
      <c r="I91" s="137"/>
      <c r="J91" s="137"/>
      <c r="K91" s="137"/>
      <c r="L91" s="137"/>
      <c r="M91" s="137"/>
      <c r="N91" s="138">
        <f t="shared" si="9"/>
        <v>2300</v>
      </c>
      <c r="O91" s="57"/>
      <c r="P91" s="57"/>
      <c r="Q91" s="57"/>
    </row>
    <row r="92" spans="1:17" ht="36" customHeight="1" thickBot="1">
      <c r="A92" s="134" t="s">
        <v>31</v>
      </c>
      <c r="B92" s="135" t="s">
        <v>284</v>
      </c>
      <c r="C92" s="100" t="s">
        <v>6</v>
      </c>
      <c r="D92" s="136">
        <v>95000</v>
      </c>
      <c r="E92" s="137"/>
      <c r="F92" s="137"/>
      <c r="G92" s="136"/>
      <c r="H92" s="137"/>
      <c r="I92" s="137"/>
      <c r="J92" s="137"/>
      <c r="K92" s="137"/>
      <c r="L92" s="137"/>
      <c r="M92" s="137"/>
      <c r="N92" s="138">
        <f t="shared" si="9"/>
        <v>95000</v>
      </c>
      <c r="O92" s="57"/>
      <c r="P92" s="57"/>
      <c r="Q92" s="57"/>
    </row>
    <row r="93" spans="1:14" s="74" customFormat="1" ht="21.75" customHeight="1">
      <c r="A93" s="197" t="s">
        <v>257</v>
      </c>
      <c r="B93" s="193" t="s">
        <v>258</v>
      </c>
      <c r="C93" s="193" t="s">
        <v>258</v>
      </c>
      <c r="D93" s="193" t="s">
        <v>259</v>
      </c>
      <c r="E93" s="193"/>
      <c r="F93" s="193"/>
      <c r="G93" s="193" t="s">
        <v>260</v>
      </c>
      <c r="H93" s="193"/>
      <c r="I93" s="193"/>
      <c r="J93" s="193"/>
      <c r="K93" s="193"/>
      <c r="L93" s="193"/>
      <c r="M93" s="193"/>
      <c r="N93" s="194" t="s">
        <v>233</v>
      </c>
    </row>
    <row r="94" spans="1:14" s="74" customFormat="1" ht="15" customHeight="1">
      <c r="A94" s="198"/>
      <c r="B94" s="196"/>
      <c r="C94" s="196"/>
      <c r="D94" s="196" t="s">
        <v>159</v>
      </c>
      <c r="E94" s="196" t="s">
        <v>261</v>
      </c>
      <c r="F94" s="196"/>
      <c r="G94" s="196" t="s">
        <v>262</v>
      </c>
      <c r="H94" s="196" t="s">
        <v>263</v>
      </c>
      <c r="I94" s="196" t="s">
        <v>261</v>
      </c>
      <c r="J94" s="196"/>
      <c r="K94" s="196" t="s">
        <v>264</v>
      </c>
      <c r="L94" s="196" t="s">
        <v>261</v>
      </c>
      <c r="M94" s="196"/>
      <c r="N94" s="195"/>
    </row>
    <row r="95" spans="1:14" s="74" customFormat="1" ht="16.5" customHeight="1">
      <c r="A95" s="198"/>
      <c r="B95" s="196" t="s">
        <v>265</v>
      </c>
      <c r="C95" s="196"/>
      <c r="D95" s="196"/>
      <c r="E95" s="196" t="s">
        <v>266</v>
      </c>
      <c r="F95" s="196" t="s">
        <v>267</v>
      </c>
      <c r="G95" s="196"/>
      <c r="H95" s="196"/>
      <c r="I95" s="196" t="s">
        <v>266</v>
      </c>
      <c r="J95" s="196" t="s">
        <v>267</v>
      </c>
      <c r="K95" s="196"/>
      <c r="L95" s="196" t="s">
        <v>143</v>
      </c>
      <c r="M95" s="98" t="s">
        <v>268</v>
      </c>
      <c r="N95" s="195"/>
    </row>
    <row r="96" spans="1:14" s="74" customFormat="1" ht="126.75" customHeight="1">
      <c r="A96" s="198"/>
      <c r="B96" s="196"/>
      <c r="C96" s="98" t="s">
        <v>265</v>
      </c>
      <c r="D96" s="196"/>
      <c r="E96" s="196"/>
      <c r="F96" s="196"/>
      <c r="G96" s="196"/>
      <c r="H96" s="196"/>
      <c r="I96" s="196"/>
      <c r="J96" s="196"/>
      <c r="K96" s="196"/>
      <c r="L96" s="196"/>
      <c r="M96" s="101" t="s">
        <v>269</v>
      </c>
      <c r="N96" s="195"/>
    </row>
    <row r="97" spans="1:14" s="74" customFormat="1" ht="21.75" customHeight="1" thickBot="1">
      <c r="A97" s="124">
        <v>1</v>
      </c>
      <c r="B97" s="125">
        <v>2</v>
      </c>
      <c r="C97" s="126">
        <v>3</v>
      </c>
      <c r="D97" s="125">
        <v>4</v>
      </c>
      <c r="E97" s="125">
        <v>5</v>
      </c>
      <c r="F97" s="125">
        <v>6</v>
      </c>
      <c r="G97" s="125">
        <v>7</v>
      </c>
      <c r="H97" s="125">
        <v>8</v>
      </c>
      <c r="I97" s="125">
        <v>9</v>
      </c>
      <c r="J97" s="125">
        <v>10</v>
      </c>
      <c r="K97" s="125">
        <v>11</v>
      </c>
      <c r="L97" s="125">
        <v>12</v>
      </c>
      <c r="M97" s="125">
        <v>13</v>
      </c>
      <c r="N97" s="127" t="s">
        <v>272</v>
      </c>
    </row>
    <row r="98" spans="1:17" ht="38.25" customHeight="1">
      <c r="A98" s="134" t="s">
        <v>27</v>
      </c>
      <c r="B98" s="135" t="s">
        <v>285</v>
      </c>
      <c r="C98" s="100" t="s">
        <v>7</v>
      </c>
      <c r="D98" s="136">
        <v>500000</v>
      </c>
      <c r="E98" s="137"/>
      <c r="F98" s="137"/>
      <c r="G98" s="136"/>
      <c r="H98" s="137"/>
      <c r="I98" s="137"/>
      <c r="J98" s="137"/>
      <c r="K98" s="137"/>
      <c r="L98" s="137"/>
      <c r="M98" s="137"/>
      <c r="N98" s="138">
        <f aca="true" t="shared" si="10" ref="N98:N112">D98+G98</f>
        <v>500000</v>
      </c>
      <c r="O98" s="57"/>
      <c r="P98" s="57"/>
      <c r="Q98" s="57"/>
    </row>
    <row r="99" spans="1:17" ht="27" customHeight="1">
      <c r="A99" s="134" t="s">
        <v>32</v>
      </c>
      <c r="B99" s="135" t="s">
        <v>286</v>
      </c>
      <c r="C99" s="100" t="s">
        <v>8</v>
      </c>
      <c r="D99" s="136">
        <v>14200</v>
      </c>
      <c r="E99" s="137"/>
      <c r="F99" s="137"/>
      <c r="G99" s="136"/>
      <c r="H99" s="137"/>
      <c r="I99" s="137"/>
      <c r="J99" s="137"/>
      <c r="K99" s="137"/>
      <c r="L99" s="137"/>
      <c r="M99" s="137"/>
      <c r="N99" s="138">
        <f t="shared" si="10"/>
        <v>14200</v>
      </c>
      <c r="O99" s="57"/>
      <c r="P99" s="57"/>
      <c r="Q99" s="57"/>
    </row>
    <row r="100" spans="1:17" ht="36" customHeight="1">
      <c r="A100" s="134" t="s">
        <v>33</v>
      </c>
      <c r="B100" s="135" t="s">
        <v>287</v>
      </c>
      <c r="C100" s="100" t="s">
        <v>9</v>
      </c>
      <c r="D100" s="136">
        <v>363000</v>
      </c>
      <c r="E100" s="137"/>
      <c r="F100" s="137"/>
      <c r="G100" s="136"/>
      <c r="H100" s="137"/>
      <c r="I100" s="137"/>
      <c r="J100" s="137"/>
      <c r="K100" s="137"/>
      <c r="L100" s="137"/>
      <c r="M100" s="137"/>
      <c r="N100" s="138">
        <f t="shared" si="10"/>
        <v>363000</v>
      </c>
      <c r="O100" s="57"/>
      <c r="P100" s="57"/>
      <c r="Q100" s="57"/>
    </row>
    <row r="101" spans="1:17" ht="30.75" customHeight="1">
      <c r="A101" s="134" t="s">
        <v>34</v>
      </c>
      <c r="B101" s="135" t="s">
        <v>288</v>
      </c>
      <c r="C101" s="100" t="s">
        <v>10</v>
      </c>
      <c r="D101" s="136">
        <v>3500000</v>
      </c>
      <c r="E101" s="137"/>
      <c r="F101" s="137"/>
      <c r="G101" s="136"/>
      <c r="H101" s="137"/>
      <c r="I101" s="137"/>
      <c r="J101" s="137"/>
      <c r="K101" s="137"/>
      <c r="L101" s="137"/>
      <c r="M101" s="137"/>
      <c r="N101" s="138">
        <f t="shared" si="10"/>
        <v>3500000</v>
      </c>
      <c r="O101" s="57"/>
      <c r="P101" s="57"/>
      <c r="Q101" s="57"/>
    </row>
    <row r="102" spans="1:17" ht="21" customHeight="1">
      <c r="A102" s="134" t="s">
        <v>35</v>
      </c>
      <c r="B102" s="135" t="s">
        <v>289</v>
      </c>
      <c r="C102" s="100" t="s">
        <v>11</v>
      </c>
      <c r="D102" s="136">
        <v>17153000</v>
      </c>
      <c r="E102" s="137"/>
      <c r="F102" s="137"/>
      <c r="G102" s="136"/>
      <c r="H102" s="137"/>
      <c r="I102" s="137"/>
      <c r="J102" s="137"/>
      <c r="K102" s="137"/>
      <c r="L102" s="137"/>
      <c r="M102" s="137"/>
      <c r="N102" s="138">
        <f t="shared" si="10"/>
        <v>17153000</v>
      </c>
      <c r="O102" s="57"/>
      <c r="P102" s="57"/>
      <c r="Q102" s="57"/>
    </row>
    <row r="103" spans="1:17" ht="27.75" customHeight="1">
      <c r="A103" s="134" t="s">
        <v>36</v>
      </c>
      <c r="B103" s="135" t="s">
        <v>290</v>
      </c>
      <c r="C103" s="100" t="s">
        <v>12</v>
      </c>
      <c r="D103" s="136">
        <v>900000</v>
      </c>
      <c r="E103" s="137"/>
      <c r="F103" s="137"/>
      <c r="G103" s="136"/>
      <c r="H103" s="137"/>
      <c r="I103" s="137"/>
      <c r="J103" s="137"/>
      <c r="K103" s="137"/>
      <c r="L103" s="137"/>
      <c r="M103" s="137"/>
      <c r="N103" s="138">
        <f t="shared" si="10"/>
        <v>900000</v>
      </c>
      <c r="O103" s="57"/>
      <c r="P103" s="57"/>
      <c r="Q103" s="57"/>
    </row>
    <row r="104" spans="1:17" ht="21" customHeight="1">
      <c r="A104" s="134" t="s">
        <v>37</v>
      </c>
      <c r="B104" s="135" t="s">
        <v>291</v>
      </c>
      <c r="C104" s="100" t="s">
        <v>13</v>
      </c>
      <c r="D104" s="136">
        <v>2570000</v>
      </c>
      <c r="E104" s="137"/>
      <c r="F104" s="137"/>
      <c r="G104" s="136"/>
      <c r="H104" s="137"/>
      <c r="I104" s="137"/>
      <c r="J104" s="137"/>
      <c r="K104" s="137"/>
      <c r="L104" s="137"/>
      <c r="M104" s="137"/>
      <c r="N104" s="138">
        <f t="shared" si="10"/>
        <v>2570000</v>
      </c>
      <c r="O104" s="57"/>
      <c r="P104" s="57"/>
      <c r="Q104" s="57"/>
    </row>
    <row r="105" spans="1:17" ht="21" customHeight="1">
      <c r="A105" s="134" t="s">
        <v>38</v>
      </c>
      <c r="B105" s="135" t="s">
        <v>292</v>
      </c>
      <c r="C105" s="100" t="s">
        <v>14</v>
      </c>
      <c r="D105" s="136">
        <v>198000</v>
      </c>
      <c r="E105" s="137"/>
      <c r="F105" s="137"/>
      <c r="G105" s="136"/>
      <c r="H105" s="137"/>
      <c r="I105" s="137"/>
      <c r="J105" s="137"/>
      <c r="K105" s="137"/>
      <c r="L105" s="137"/>
      <c r="M105" s="137"/>
      <c r="N105" s="138">
        <f t="shared" si="10"/>
        <v>198000</v>
      </c>
      <c r="O105" s="57"/>
      <c r="P105" s="57"/>
      <c r="Q105" s="57"/>
    </row>
    <row r="106" spans="1:17" ht="21" customHeight="1">
      <c r="A106" s="134" t="s">
        <v>39</v>
      </c>
      <c r="B106" s="135" t="s">
        <v>293</v>
      </c>
      <c r="C106" s="100" t="s">
        <v>15</v>
      </c>
      <c r="D106" s="136">
        <v>54000</v>
      </c>
      <c r="E106" s="137"/>
      <c r="F106" s="137"/>
      <c r="G106" s="136"/>
      <c r="H106" s="137"/>
      <c r="I106" s="137"/>
      <c r="J106" s="137"/>
      <c r="K106" s="137"/>
      <c r="L106" s="137"/>
      <c r="M106" s="137"/>
      <c r="N106" s="138">
        <f t="shared" si="10"/>
        <v>54000</v>
      </c>
      <c r="O106" s="57"/>
      <c r="P106" s="57"/>
      <c r="Q106" s="57"/>
    </row>
    <row r="107" spans="1:17" ht="30" customHeight="1">
      <c r="A107" s="134" t="s">
        <v>42</v>
      </c>
      <c r="B107" s="135" t="s">
        <v>294</v>
      </c>
      <c r="C107" s="100" t="s">
        <v>16</v>
      </c>
      <c r="D107" s="136">
        <v>357800</v>
      </c>
      <c r="E107" s="137"/>
      <c r="F107" s="137"/>
      <c r="G107" s="136"/>
      <c r="H107" s="137"/>
      <c r="I107" s="137"/>
      <c r="J107" s="137"/>
      <c r="K107" s="137"/>
      <c r="L107" s="137"/>
      <c r="M107" s="137"/>
      <c r="N107" s="138">
        <f t="shared" si="10"/>
        <v>357800</v>
      </c>
      <c r="O107" s="57"/>
      <c r="P107" s="57"/>
      <c r="Q107" s="57"/>
    </row>
    <row r="108" spans="1:17" ht="42" customHeight="1">
      <c r="A108" s="134" t="s">
        <v>40</v>
      </c>
      <c r="B108" s="135" t="s">
        <v>295</v>
      </c>
      <c r="C108" s="100" t="s">
        <v>17</v>
      </c>
      <c r="D108" s="136">
        <v>1050000</v>
      </c>
      <c r="E108" s="137"/>
      <c r="F108" s="137"/>
      <c r="G108" s="136"/>
      <c r="H108" s="137"/>
      <c r="I108" s="137"/>
      <c r="J108" s="137"/>
      <c r="K108" s="137"/>
      <c r="L108" s="137"/>
      <c r="M108" s="137"/>
      <c r="N108" s="138">
        <f t="shared" si="10"/>
        <v>1050000</v>
      </c>
      <c r="O108" s="57"/>
      <c r="P108" s="57"/>
      <c r="Q108" s="57"/>
    </row>
    <row r="109" spans="1:17" ht="47.25" customHeight="1">
      <c r="A109" s="134" t="s">
        <v>41</v>
      </c>
      <c r="B109" s="135" t="s">
        <v>296</v>
      </c>
      <c r="C109" s="100" t="s">
        <v>18</v>
      </c>
      <c r="D109" s="136">
        <v>14900</v>
      </c>
      <c r="E109" s="137"/>
      <c r="F109" s="137"/>
      <c r="G109" s="136"/>
      <c r="H109" s="137"/>
      <c r="I109" s="137"/>
      <c r="J109" s="137"/>
      <c r="K109" s="137"/>
      <c r="L109" s="137"/>
      <c r="M109" s="137"/>
      <c r="N109" s="138">
        <f t="shared" si="10"/>
        <v>14900</v>
      </c>
      <c r="O109" s="57"/>
      <c r="P109" s="57"/>
      <c r="Q109" s="57"/>
    </row>
    <row r="110" spans="1:17" ht="21.75" customHeight="1">
      <c r="A110" s="26">
        <v>1513400</v>
      </c>
      <c r="B110" s="103" t="s">
        <v>71</v>
      </c>
      <c r="C110" s="61" t="s">
        <v>156</v>
      </c>
      <c r="D110" s="110">
        <v>229600</v>
      </c>
      <c r="E110" s="111"/>
      <c r="F110" s="111"/>
      <c r="G110" s="110"/>
      <c r="H110" s="111"/>
      <c r="I110" s="111"/>
      <c r="J110" s="111"/>
      <c r="K110" s="111"/>
      <c r="L110" s="111"/>
      <c r="M110" s="111"/>
      <c r="N110" s="138">
        <f t="shared" si="10"/>
        <v>229600</v>
      </c>
      <c r="O110" s="57"/>
      <c r="P110" s="57"/>
      <c r="Q110" s="57"/>
    </row>
    <row r="111" spans="1:17" ht="31.5" customHeight="1">
      <c r="A111" s="26">
        <v>1513401</v>
      </c>
      <c r="B111" s="115" t="s">
        <v>71</v>
      </c>
      <c r="C111" s="75" t="s">
        <v>199</v>
      </c>
      <c r="D111" s="112">
        <v>229600</v>
      </c>
      <c r="E111" s="111"/>
      <c r="F111" s="111"/>
      <c r="G111" s="110"/>
      <c r="H111" s="111"/>
      <c r="I111" s="111"/>
      <c r="J111" s="111"/>
      <c r="K111" s="111"/>
      <c r="L111" s="111"/>
      <c r="M111" s="111"/>
      <c r="N111" s="138">
        <f t="shared" si="10"/>
        <v>229600</v>
      </c>
      <c r="O111" s="57"/>
      <c r="P111" s="57"/>
      <c r="Q111" s="57"/>
    </row>
    <row r="112" spans="1:17" ht="57" customHeight="1" thickBot="1">
      <c r="A112" s="26">
        <v>1523104</v>
      </c>
      <c r="B112" s="103" t="s">
        <v>72</v>
      </c>
      <c r="C112" s="61" t="s">
        <v>197</v>
      </c>
      <c r="D112" s="110">
        <v>691600</v>
      </c>
      <c r="E112" s="111">
        <v>466000</v>
      </c>
      <c r="F112" s="111"/>
      <c r="G112" s="110">
        <f>H112+K112</f>
        <v>4500</v>
      </c>
      <c r="H112" s="111"/>
      <c r="I112" s="111"/>
      <c r="J112" s="111"/>
      <c r="K112" s="111">
        <v>4500</v>
      </c>
      <c r="L112" s="111">
        <v>4500</v>
      </c>
      <c r="M112" s="111"/>
      <c r="N112" s="138">
        <f t="shared" si="10"/>
        <v>696100</v>
      </c>
      <c r="O112" s="57"/>
      <c r="P112" s="57"/>
      <c r="Q112" s="57"/>
    </row>
    <row r="113" spans="1:14" s="74" customFormat="1" ht="27" customHeight="1">
      <c r="A113" s="197" t="s">
        <v>257</v>
      </c>
      <c r="B113" s="193" t="s">
        <v>258</v>
      </c>
      <c r="C113" s="193" t="s">
        <v>258</v>
      </c>
      <c r="D113" s="193" t="s">
        <v>259</v>
      </c>
      <c r="E113" s="193"/>
      <c r="F113" s="193"/>
      <c r="G113" s="193" t="s">
        <v>260</v>
      </c>
      <c r="H113" s="193"/>
      <c r="I113" s="193"/>
      <c r="J113" s="193"/>
      <c r="K113" s="193"/>
      <c r="L113" s="193"/>
      <c r="M113" s="193"/>
      <c r="N113" s="194" t="s">
        <v>233</v>
      </c>
    </row>
    <row r="114" spans="1:14" s="74" customFormat="1" ht="15" customHeight="1">
      <c r="A114" s="198"/>
      <c r="B114" s="196"/>
      <c r="C114" s="196"/>
      <c r="D114" s="196" t="s">
        <v>159</v>
      </c>
      <c r="E114" s="196" t="s">
        <v>261</v>
      </c>
      <c r="F114" s="196"/>
      <c r="G114" s="196" t="s">
        <v>262</v>
      </c>
      <c r="H114" s="196" t="s">
        <v>263</v>
      </c>
      <c r="I114" s="196" t="s">
        <v>261</v>
      </c>
      <c r="J114" s="196"/>
      <c r="K114" s="196" t="s">
        <v>264</v>
      </c>
      <c r="L114" s="196" t="s">
        <v>261</v>
      </c>
      <c r="M114" s="196"/>
      <c r="N114" s="195"/>
    </row>
    <row r="115" spans="1:14" s="74" customFormat="1" ht="16.5" customHeight="1">
      <c r="A115" s="198"/>
      <c r="B115" s="196" t="s">
        <v>265</v>
      </c>
      <c r="C115" s="196"/>
      <c r="D115" s="196"/>
      <c r="E115" s="196" t="s">
        <v>266</v>
      </c>
      <c r="F115" s="196" t="s">
        <v>267</v>
      </c>
      <c r="G115" s="196"/>
      <c r="H115" s="196"/>
      <c r="I115" s="196" t="s">
        <v>266</v>
      </c>
      <c r="J115" s="196" t="s">
        <v>267</v>
      </c>
      <c r="K115" s="196"/>
      <c r="L115" s="196" t="s">
        <v>143</v>
      </c>
      <c r="M115" s="98" t="s">
        <v>268</v>
      </c>
      <c r="N115" s="195"/>
    </row>
    <row r="116" spans="1:14" s="74" customFormat="1" ht="126.75" customHeight="1">
      <c r="A116" s="198"/>
      <c r="B116" s="196"/>
      <c r="C116" s="98" t="s">
        <v>265</v>
      </c>
      <c r="D116" s="196"/>
      <c r="E116" s="196"/>
      <c r="F116" s="196"/>
      <c r="G116" s="196"/>
      <c r="H116" s="196"/>
      <c r="I116" s="196"/>
      <c r="J116" s="196"/>
      <c r="K116" s="196"/>
      <c r="L116" s="196"/>
      <c r="M116" s="101" t="s">
        <v>269</v>
      </c>
      <c r="N116" s="195"/>
    </row>
    <row r="117" spans="1:14" s="74" customFormat="1" ht="21.75" customHeight="1" thickBot="1">
      <c r="A117" s="124">
        <v>1</v>
      </c>
      <c r="B117" s="125">
        <v>2</v>
      </c>
      <c r="C117" s="126">
        <v>3</v>
      </c>
      <c r="D117" s="125">
        <v>4</v>
      </c>
      <c r="E117" s="125">
        <v>5</v>
      </c>
      <c r="F117" s="125">
        <v>6</v>
      </c>
      <c r="G117" s="125">
        <v>7</v>
      </c>
      <c r="H117" s="125">
        <v>8</v>
      </c>
      <c r="I117" s="125">
        <v>9</v>
      </c>
      <c r="J117" s="125">
        <v>10</v>
      </c>
      <c r="K117" s="125">
        <v>11</v>
      </c>
      <c r="L117" s="125">
        <v>12</v>
      </c>
      <c r="M117" s="125">
        <v>13</v>
      </c>
      <c r="N117" s="127" t="s">
        <v>272</v>
      </c>
    </row>
    <row r="118" spans="1:17" ht="54.75" customHeight="1">
      <c r="A118" s="26">
        <v>1513181</v>
      </c>
      <c r="B118" s="103" t="s">
        <v>87</v>
      </c>
      <c r="C118" s="61" t="s">
        <v>198</v>
      </c>
      <c r="D118" s="110">
        <v>70100</v>
      </c>
      <c r="E118" s="111"/>
      <c r="F118" s="111"/>
      <c r="G118" s="110"/>
      <c r="H118" s="111"/>
      <c r="I118" s="111"/>
      <c r="J118" s="111"/>
      <c r="K118" s="111"/>
      <c r="L118" s="111"/>
      <c r="M118" s="111"/>
      <c r="N118" s="129">
        <f aca="true" t="shared" si="11" ref="N118:N123">D118+G118</f>
        <v>70100</v>
      </c>
      <c r="O118" s="57"/>
      <c r="P118" s="57"/>
      <c r="Q118" s="57"/>
    </row>
    <row r="119" spans="1:17" ht="72" customHeight="1">
      <c r="A119" s="132">
        <v>1513190</v>
      </c>
      <c r="B119" s="103" t="s">
        <v>73</v>
      </c>
      <c r="C119" s="61" t="s">
        <v>44</v>
      </c>
      <c r="D119" s="110">
        <v>31600</v>
      </c>
      <c r="E119" s="111"/>
      <c r="F119" s="111"/>
      <c r="G119" s="110"/>
      <c r="H119" s="111"/>
      <c r="I119" s="111"/>
      <c r="J119" s="111"/>
      <c r="K119" s="111"/>
      <c r="L119" s="111"/>
      <c r="M119" s="111"/>
      <c r="N119" s="129">
        <f t="shared" si="11"/>
        <v>31600</v>
      </c>
      <c r="O119" s="57"/>
      <c r="P119" s="57"/>
      <c r="Q119" s="57"/>
    </row>
    <row r="120" spans="1:17" ht="32.25" customHeight="1">
      <c r="A120" s="132">
        <v>1513049</v>
      </c>
      <c r="B120" s="103" t="s">
        <v>297</v>
      </c>
      <c r="C120" s="100" t="s">
        <v>19</v>
      </c>
      <c r="D120" s="110">
        <v>3772000</v>
      </c>
      <c r="E120" s="111"/>
      <c r="F120" s="111"/>
      <c r="G120" s="110"/>
      <c r="H120" s="111"/>
      <c r="I120" s="111"/>
      <c r="J120" s="111"/>
      <c r="K120" s="111"/>
      <c r="L120" s="111"/>
      <c r="M120" s="111"/>
      <c r="N120" s="129">
        <f t="shared" si="11"/>
        <v>3772000</v>
      </c>
      <c r="O120" s="57"/>
      <c r="P120" s="57"/>
      <c r="Q120" s="57"/>
    </row>
    <row r="121" spans="1:17" ht="45" customHeight="1">
      <c r="A121" s="132">
        <v>1513182</v>
      </c>
      <c r="B121" s="103" t="s">
        <v>298</v>
      </c>
      <c r="C121" s="100" t="s">
        <v>20</v>
      </c>
      <c r="D121" s="110">
        <v>8000</v>
      </c>
      <c r="E121" s="111"/>
      <c r="F121" s="111"/>
      <c r="G121" s="110"/>
      <c r="H121" s="111"/>
      <c r="I121" s="111"/>
      <c r="J121" s="111"/>
      <c r="K121" s="111"/>
      <c r="L121" s="111"/>
      <c r="M121" s="111"/>
      <c r="N121" s="129">
        <f t="shared" si="11"/>
        <v>8000</v>
      </c>
      <c r="O121" s="57"/>
      <c r="P121" s="57"/>
      <c r="Q121" s="57"/>
    </row>
    <row r="122" spans="1:17" ht="39" customHeight="1">
      <c r="A122" s="132">
        <v>1513035</v>
      </c>
      <c r="B122" s="103" t="s">
        <v>299</v>
      </c>
      <c r="C122" s="100" t="s">
        <v>21</v>
      </c>
      <c r="D122" s="110">
        <v>480000</v>
      </c>
      <c r="E122" s="111"/>
      <c r="F122" s="111"/>
      <c r="G122" s="110"/>
      <c r="H122" s="111"/>
      <c r="I122" s="111"/>
      <c r="J122" s="111"/>
      <c r="K122" s="111"/>
      <c r="L122" s="111"/>
      <c r="M122" s="111"/>
      <c r="N122" s="129">
        <f t="shared" si="11"/>
        <v>480000</v>
      </c>
      <c r="O122" s="57"/>
      <c r="P122" s="57"/>
      <c r="Q122" s="57"/>
    </row>
    <row r="123" spans="1:17" ht="32.25" customHeight="1" thickBot="1">
      <c r="A123" s="161">
        <v>1513037</v>
      </c>
      <c r="B123" s="143" t="s">
        <v>300</v>
      </c>
      <c r="C123" s="100" t="s">
        <v>22</v>
      </c>
      <c r="D123" s="144">
        <v>40000</v>
      </c>
      <c r="E123" s="145"/>
      <c r="F123" s="145"/>
      <c r="G123" s="144"/>
      <c r="H123" s="145"/>
      <c r="I123" s="145"/>
      <c r="J123" s="145"/>
      <c r="K123" s="145"/>
      <c r="L123" s="145"/>
      <c r="M123" s="145"/>
      <c r="N123" s="146">
        <f t="shared" si="11"/>
        <v>40000</v>
      </c>
      <c r="O123" s="57"/>
      <c r="P123" s="57"/>
      <c r="Q123" s="57"/>
    </row>
    <row r="124" spans="1:17" s="106" customFormat="1" ht="32.25" customHeight="1" thickBot="1">
      <c r="A124" s="151" t="s">
        <v>301</v>
      </c>
      <c r="B124" s="152" t="s">
        <v>151</v>
      </c>
      <c r="C124" s="153" t="s">
        <v>161</v>
      </c>
      <c r="D124" s="154">
        <f>D125+D126+D127+D128+D129+D137+D138+D139+D140+D141+D143</f>
        <v>6075000</v>
      </c>
      <c r="E124" s="154">
        <f>E125+E126+E127+E128+E129+E139</f>
        <v>4015200</v>
      </c>
      <c r="F124" s="154">
        <f aca="true" t="shared" si="12" ref="F124:N124">F125+F126+F127+F128+F129+F137+F138+F139+F140+F141+F143</f>
        <v>78900</v>
      </c>
      <c r="G124" s="154">
        <f t="shared" si="12"/>
        <v>448300</v>
      </c>
      <c r="H124" s="154">
        <f t="shared" si="12"/>
        <v>252200</v>
      </c>
      <c r="I124" s="154">
        <f t="shared" si="12"/>
        <v>184800</v>
      </c>
      <c r="J124" s="154">
        <f t="shared" si="12"/>
        <v>0</v>
      </c>
      <c r="K124" s="154">
        <f t="shared" si="12"/>
        <v>196100</v>
      </c>
      <c r="L124" s="154">
        <f t="shared" si="12"/>
        <v>196100</v>
      </c>
      <c r="M124" s="154">
        <f t="shared" si="12"/>
        <v>0</v>
      </c>
      <c r="N124" s="155">
        <f t="shared" si="12"/>
        <v>6523300</v>
      </c>
      <c r="O124" s="105"/>
      <c r="P124" s="105"/>
      <c r="Q124" s="105"/>
    </row>
    <row r="125" spans="1:17" ht="22.5" customHeight="1">
      <c r="A125" s="150">
        <v>2424060</v>
      </c>
      <c r="B125" s="135" t="s">
        <v>74</v>
      </c>
      <c r="C125" s="63" t="s">
        <v>157</v>
      </c>
      <c r="D125" s="136">
        <v>356600</v>
      </c>
      <c r="E125" s="137">
        <v>236000</v>
      </c>
      <c r="F125" s="137">
        <v>28400</v>
      </c>
      <c r="G125" s="136">
        <f>H125+K125</f>
        <v>0</v>
      </c>
      <c r="H125" s="137"/>
      <c r="I125" s="137"/>
      <c r="J125" s="137"/>
      <c r="K125" s="137"/>
      <c r="L125" s="137"/>
      <c r="M125" s="137"/>
      <c r="N125" s="138">
        <f>D125+G125</f>
        <v>356600</v>
      </c>
      <c r="O125" s="57"/>
      <c r="P125" s="57"/>
      <c r="Q125" s="57"/>
    </row>
    <row r="126" spans="1:17" s="174" customFormat="1" ht="22.5" customHeight="1">
      <c r="A126" s="132">
        <v>2434070</v>
      </c>
      <c r="B126" s="107" t="s">
        <v>90</v>
      </c>
      <c r="C126" s="100" t="s">
        <v>158</v>
      </c>
      <c r="D126" s="171">
        <v>285400</v>
      </c>
      <c r="E126" s="123">
        <v>189400</v>
      </c>
      <c r="F126" s="123">
        <v>26600</v>
      </c>
      <c r="G126" s="171">
        <f aca="true" t="shared" si="13" ref="G126:G146">H126+K126</f>
        <v>4000</v>
      </c>
      <c r="H126" s="123">
        <v>3000</v>
      </c>
      <c r="I126" s="123"/>
      <c r="J126" s="123"/>
      <c r="K126" s="123">
        <v>1000</v>
      </c>
      <c r="L126" s="123">
        <v>1000</v>
      </c>
      <c r="M126" s="123"/>
      <c r="N126" s="175">
        <f aca="true" t="shared" si="14" ref="N126:N146">D126+G126</f>
        <v>289400</v>
      </c>
      <c r="O126" s="172"/>
      <c r="P126" s="172"/>
      <c r="Q126" s="172"/>
    </row>
    <row r="127" spans="1:17" s="174" customFormat="1" ht="28.5" customHeight="1">
      <c r="A127" s="132">
        <v>2414090</v>
      </c>
      <c r="B127" s="107" t="s">
        <v>75</v>
      </c>
      <c r="C127" s="100" t="s">
        <v>45</v>
      </c>
      <c r="D127" s="171">
        <v>88900</v>
      </c>
      <c r="E127" s="123">
        <v>65900</v>
      </c>
      <c r="F127" s="123"/>
      <c r="G127" s="171">
        <f t="shared" si="13"/>
        <v>12000</v>
      </c>
      <c r="H127" s="123"/>
      <c r="I127" s="123"/>
      <c r="J127" s="123"/>
      <c r="K127" s="123">
        <v>12000</v>
      </c>
      <c r="L127" s="123">
        <v>12000</v>
      </c>
      <c r="M127" s="123"/>
      <c r="N127" s="175">
        <f t="shared" si="14"/>
        <v>100900</v>
      </c>
      <c r="O127" s="172"/>
      <c r="P127" s="172"/>
      <c r="Q127" s="172"/>
    </row>
    <row r="128" spans="1:17" s="174" customFormat="1" ht="22.5" customHeight="1">
      <c r="A128" s="132">
        <v>2444100</v>
      </c>
      <c r="B128" s="107" t="s">
        <v>76</v>
      </c>
      <c r="C128" s="100" t="s">
        <v>46</v>
      </c>
      <c r="D128" s="171">
        <v>4152300</v>
      </c>
      <c r="E128" s="123">
        <v>2979300</v>
      </c>
      <c r="F128" s="123"/>
      <c r="G128" s="171">
        <f t="shared" si="13"/>
        <v>249200</v>
      </c>
      <c r="H128" s="123">
        <v>249200</v>
      </c>
      <c r="I128" s="123">
        <v>184800</v>
      </c>
      <c r="J128" s="123"/>
      <c r="K128" s="123"/>
      <c r="L128" s="123"/>
      <c r="M128" s="123"/>
      <c r="N128" s="175">
        <f t="shared" si="14"/>
        <v>4401500</v>
      </c>
      <c r="O128" s="172"/>
      <c r="P128" s="172"/>
      <c r="Q128" s="172"/>
    </row>
    <row r="129" spans="1:17" ht="22.5" customHeight="1">
      <c r="A129" s="26">
        <v>2414800</v>
      </c>
      <c r="B129" s="103" t="s">
        <v>91</v>
      </c>
      <c r="C129" s="61" t="s">
        <v>162</v>
      </c>
      <c r="D129" s="110">
        <v>198700</v>
      </c>
      <c r="E129" s="111">
        <v>105600</v>
      </c>
      <c r="F129" s="111"/>
      <c r="G129" s="110">
        <f t="shared" si="13"/>
        <v>13100</v>
      </c>
      <c r="H129" s="111"/>
      <c r="I129" s="111"/>
      <c r="J129" s="111"/>
      <c r="K129" s="111">
        <v>13100</v>
      </c>
      <c r="L129" s="111">
        <v>13100</v>
      </c>
      <c r="M129" s="111"/>
      <c r="N129" s="129">
        <f t="shared" si="14"/>
        <v>211800</v>
      </c>
      <c r="O129" s="57"/>
      <c r="P129" s="57"/>
      <c r="Q129" s="57"/>
    </row>
    <row r="130" spans="1:17" ht="22.5" customHeight="1">
      <c r="A130" s="26">
        <v>2414801</v>
      </c>
      <c r="B130" s="103" t="s">
        <v>91</v>
      </c>
      <c r="C130" s="61" t="s">
        <v>47</v>
      </c>
      <c r="D130" s="111">
        <v>50000</v>
      </c>
      <c r="E130" s="111"/>
      <c r="F130" s="111"/>
      <c r="G130" s="111"/>
      <c r="H130" s="111"/>
      <c r="I130" s="111"/>
      <c r="J130" s="111"/>
      <c r="K130" s="111"/>
      <c r="L130" s="111"/>
      <c r="M130" s="111"/>
      <c r="N130" s="159">
        <f>D130</f>
        <v>50000</v>
      </c>
      <c r="O130" s="57"/>
      <c r="P130" s="57"/>
      <c r="Q130" s="57"/>
    </row>
    <row r="131" spans="1:17" ht="22.5" customHeight="1" thickBot="1">
      <c r="A131" s="26">
        <v>2414802</v>
      </c>
      <c r="B131" s="103" t="s">
        <v>91</v>
      </c>
      <c r="C131" s="160" t="s">
        <v>48</v>
      </c>
      <c r="D131" s="111">
        <v>148700</v>
      </c>
      <c r="E131" s="111"/>
      <c r="F131" s="111"/>
      <c r="G131" s="111"/>
      <c r="H131" s="111"/>
      <c r="I131" s="111"/>
      <c r="J131" s="111"/>
      <c r="K131" s="111"/>
      <c r="L131" s="111"/>
      <c r="M131" s="111"/>
      <c r="N131" s="159">
        <f>D131</f>
        <v>148700</v>
      </c>
      <c r="O131" s="57"/>
      <c r="P131" s="57"/>
      <c r="Q131" s="57"/>
    </row>
    <row r="132" spans="1:14" s="74" customFormat="1" ht="27" customHeight="1">
      <c r="A132" s="197" t="s">
        <v>257</v>
      </c>
      <c r="B132" s="193" t="s">
        <v>258</v>
      </c>
      <c r="C132" s="193" t="s">
        <v>258</v>
      </c>
      <c r="D132" s="193" t="s">
        <v>259</v>
      </c>
      <c r="E132" s="193"/>
      <c r="F132" s="193"/>
      <c r="G132" s="193" t="s">
        <v>260</v>
      </c>
      <c r="H132" s="193"/>
      <c r="I132" s="193"/>
      <c r="J132" s="193"/>
      <c r="K132" s="193"/>
      <c r="L132" s="193"/>
      <c r="M132" s="193"/>
      <c r="N132" s="194" t="s">
        <v>233</v>
      </c>
    </row>
    <row r="133" spans="1:14" s="74" customFormat="1" ht="15" customHeight="1">
      <c r="A133" s="198"/>
      <c r="B133" s="196"/>
      <c r="C133" s="196"/>
      <c r="D133" s="196" t="s">
        <v>159</v>
      </c>
      <c r="E133" s="196" t="s">
        <v>261</v>
      </c>
      <c r="F133" s="196"/>
      <c r="G133" s="196" t="s">
        <v>262</v>
      </c>
      <c r="H133" s="196" t="s">
        <v>263</v>
      </c>
      <c r="I133" s="196" t="s">
        <v>261</v>
      </c>
      <c r="J133" s="196"/>
      <c r="K133" s="196" t="s">
        <v>264</v>
      </c>
      <c r="L133" s="196" t="s">
        <v>261</v>
      </c>
      <c r="M133" s="196"/>
      <c r="N133" s="195"/>
    </row>
    <row r="134" spans="1:14" s="74" customFormat="1" ht="16.5" customHeight="1">
      <c r="A134" s="198"/>
      <c r="B134" s="196" t="s">
        <v>265</v>
      </c>
      <c r="C134" s="196"/>
      <c r="D134" s="196"/>
      <c r="E134" s="196" t="s">
        <v>266</v>
      </c>
      <c r="F134" s="196" t="s">
        <v>267</v>
      </c>
      <c r="G134" s="196"/>
      <c r="H134" s="196"/>
      <c r="I134" s="196" t="s">
        <v>266</v>
      </c>
      <c r="J134" s="196" t="s">
        <v>267</v>
      </c>
      <c r="K134" s="196"/>
      <c r="L134" s="196" t="s">
        <v>143</v>
      </c>
      <c r="M134" s="98" t="s">
        <v>268</v>
      </c>
      <c r="N134" s="195"/>
    </row>
    <row r="135" spans="1:14" s="74" customFormat="1" ht="126.75" customHeight="1">
      <c r="A135" s="198"/>
      <c r="B135" s="196"/>
      <c r="C135" s="98" t="s">
        <v>265</v>
      </c>
      <c r="D135" s="196"/>
      <c r="E135" s="196"/>
      <c r="F135" s="196"/>
      <c r="G135" s="196"/>
      <c r="H135" s="196"/>
      <c r="I135" s="196"/>
      <c r="J135" s="196"/>
      <c r="K135" s="196"/>
      <c r="L135" s="196"/>
      <c r="M135" s="101" t="s">
        <v>269</v>
      </c>
      <c r="N135" s="195"/>
    </row>
    <row r="136" spans="1:14" s="74" customFormat="1" ht="21.75" customHeight="1" thickBot="1">
      <c r="A136" s="124">
        <v>1</v>
      </c>
      <c r="B136" s="125">
        <v>2</v>
      </c>
      <c r="C136" s="126">
        <v>3</v>
      </c>
      <c r="D136" s="125">
        <v>4</v>
      </c>
      <c r="E136" s="125">
        <v>5</v>
      </c>
      <c r="F136" s="125">
        <v>6</v>
      </c>
      <c r="G136" s="125">
        <v>7</v>
      </c>
      <c r="H136" s="125">
        <v>8</v>
      </c>
      <c r="I136" s="125">
        <v>9</v>
      </c>
      <c r="J136" s="125">
        <v>10</v>
      </c>
      <c r="K136" s="125">
        <v>11</v>
      </c>
      <c r="L136" s="125">
        <v>12</v>
      </c>
      <c r="M136" s="125">
        <v>13</v>
      </c>
      <c r="N136" s="127" t="s">
        <v>272</v>
      </c>
    </row>
    <row r="137" spans="1:17" ht="28.5" customHeight="1">
      <c r="A137" s="26">
        <v>2417212</v>
      </c>
      <c r="B137" s="103" t="s">
        <v>77</v>
      </c>
      <c r="C137" s="61" t="s">
        <v>49</v>
      </c>
      <c r="D137" s="110">
        <v>30000</v>
      </c>
      <c r="E137" s="111"/>
      <c r="F137" s="111"/>
      <c r="G137" s="110">
        <f t="shared" si="13"/>
        <v>0</v>
      </c>
      <c r="H137" s="111"/>
      <c r="I137" s="111"/>
      <c r="J137" s="111"/>
      <c r="K137" s="111"/>
      <c r="L137" s="111"/>
      <c r="M137" s="111"/>
      <c r="N137" s="129">
        <f t="shared" si="14"/>
        <v>30000</v>
      </c>
      <c r="O137" s="57"/>
      <c r="P137" s="57"/>
      <c r="Q137" s="57"/>
    </row>
    <row r="138" spans="1:17" ht="31.5" customHeight="1">
      <c r="A138" s="26">
        <v>2415011</v>
      </c>
      <c r="B138" s="103" t="s">
        <v>78</v>
      </c>
      <c r="C138" s="61" t="s">
        <v>50</v>
      </c>
      <c r="D138" s="110">
        <v>15000</v>
      </c>
      <c r="E138" s="111"/>
      <c r="F138" s="111"/>
      <c r="G138" s="110">
        <f t="shared" si="13"/>
        <v>0</v>
      </c>
      <c r="H138" s="111"/>
      <c r="I138" s="111"/>
      <c r="J138" s="111"/>
      <c r="K138" s="111"/>
      <c r="L138" s="111"/>
      <c r="M138" s="111"/>
      <c r="N138" s="129">
        <f t="shared" si="14"/>
        <v>15000</v>
      </c>
      <c r="O138" s="57"/>
      <c r="P138" s="57"/>
      <c r="Q138" s="57"/>
    </row>
    <row r="139" spans="1:17" ht="31.5" customHeight="1">
      <c r="A139" s="26">
        <v>2455022</v>
      </c>
      <c r="B139" s="103" t="s">
        <v>79</v>
      </c>
      <c r="C139" s="61" t="s">
        <v>51</v>
      </c>
      <c r="D139" s="110">
        <v>685100</v>
      </c>
      <c r="E139" s="111">
        <v>439000</v>
      </c>
      <c r="F139" s="111">
        <v>23900</v>
      </c>
      <c r="G139" s="110">
        <f t="shared" si="13"/>
        <v>0</v>
      </c>
      <c r="H139" s="111"/>
      <c r="I139" s="111"/>
      <c r="J139" s="111"/>
      <c r="K139" s="111"/>
      <c r="L139" s="111"/>
      <c r="M139" s="111"/>
      <c r="N139" s="129">
        <f t="shared" si="14"/>
        <v>685100</v>
      </c>
      <c r="O139" s="57"/>
      <c r="P139" s="57"/>
      <c r="Q139" s="57"/>
    </row>
    <row r="140" spans="1:17" ht="29.25" customHeight="1">
      <c r="A140" s="26">
        <v>2465024</v>
      </c>
      <c r="B140" s="103" t="s">
        <v>80</v>
      </c>
      <c r="C140" s="61" t="s">
        <v>52</v>
      </c>
      <c r="D140" s="110">
        <v>213000</v>
      </c>
      <c r="E140" s="111"/>
      <c r="F140" s="111"/>
      <c r="G140" s="110">
        <f t="shared" si="13"/>
        <v>0</v>
      </c>
      <c r="H140" s="111"/>
      <c r="I140" s="111"/>
      <c r="J140" s="111"/>
      <c r="K140" s="111"/>
      <c r="L140" s="111"/>
      <c r="M140" s="111"/>
      <c r="N140" s="129">
        <f t="shared" si="14"/>
        <v>213000</v>
      </c>
      <c r="O140" s="57"/>
      <c r="P140" s="57"/>
      <c r="Q140" s="57"/>
    </row>
    <row r="141" spans="1:17" ht="21.75" customHeight="1">
      <c r="A141" s="26">
        <v>2415100</v>
      </c>
      <c r="B141" s="103" t="s">
        <v>56</v>
      </c>
      <c r="C141" s="61" t="s">
        <v>155</v>
      </c>
      <c r="D141" s="110">
        <v>50000</v>
      </c>
      <c r="E141" s="111"/>
      <c r="F141" s="111"/>
      <c r="G141" s="110">
        <f t="shared" si="13"/>
        <v>0</v>
      </c>
      <c r="H141" s="111"/>
      <c r="I141" s="111"/>
      <c r="J141" s="111"/>
      <c r="K141" s="111"/>
      <c r="L141" s="111"/>
      <c r="M141" s="111"/>
      <c r="N141" s="129">
        <f t="shared" si="14"/>
        <v>50000</v>
      </c>
      <c r="O141" s="57"/>
      <c r="P141" s="57"/>
      <c r="Q141" s="57"/>
    </row>
    <row r="142" spans="1:17" ht="25.5">
      <c r="A142" s="26">
        <v>2415101</v>
      </c>
      <c r="B142" s="115" t="s">
        <v>56</v>
      </c>
      <c r="C142" s="120" t="s">
        <v>53</v>
      </c>
      <c r="D142" s="112">
        <v>50000</v>
      </c>
      <c r="E142" s="112"/>
      <c r="F142" s="112"/>
      <c r="G142" s="112"/>
      <c r="H142" s="112"/>
      <c r="I142" s="112"/>
      <c r="J142" s="112"/>
      <c r="K142" s="112"/>
      <c r="L142" s="112"/>
      <c r="M142" s="112"/>
      <c r="N142" s="131">
        <v>50000</v>
      </c>
      <c r="O142" s="57"/>
      <c r="P142" s="57"/>
      <c r="Q142" s="57"/>
    </row>
    <row r="143" spans="1:17" ht="26.25" thickBot="1">
      <c r="A143" s="142" t="s">
        <v>332</v>
      </c>
      <c r="B143" s="143" t="s">
        <v>82</v>
      </c>
      <c r="C143" s="62" t="s">
        <v>330</v>
      </c>
      <c r="D143" s="144"/>
      <c r="E143" s="145"/>
      <c r="F143" s="145"/>
      <c r="G143" s="144">
        <f t="shared" si="13"/>
        <v>170000</v>
      </c>
      <c r="H143" s="145"/>
      <c r="I143" s="145"/>
      <c r="J143" s="145"/>
      <c r="K143" s="145">
        <f>L143</f>
        <v>170000</v>
      </c>
      <c r="L143" s="145">
        <v>170000</v>
      </c>
      <c r="M143" s="145"/>
      <c r="N143" s="146">
        <f t="shared" si="14"/>
        <v>170000</v>
      </c>
      <c r="O143" s="57"/>
      <c r="P143" s="57"/>
      <c r="Q143" s="57"/>
    </row>
    <row r="144" spans="1:17" s="106" customFormat="1" ht="32.25" customHeight="1" thickBot="1">
      <c r="A144" s="151" t="s">
        <v>302</v>
      </c>
      <c r="B144" s="152" t="s">
        <v>152</v>
      </c>
      <c r="C144" s="153" t="s">
        <v>303</v>
      </c>
      <c r="D144" s="154">
        <f>D145+D146</f>
        <v>162400</v>
      </c>
      <c r="E144" s="154">
        <f aca="true" t="shared" si="15" ref="E144:N144">E145+E146</f>
        <v>0</v>
      </c>
      <c r="F144" s="154">
        <f t="shared" si="15"/>
        <v>0</v>
      </c>
      <c r="G144" s="154">
        <f t="shared" si="15"/>
        <v>0</v>
      </c>
      <c r="H144" s="154">
        <f t="shared" si="15"/>
        <v>0</v>
      </c>
      <c r="I144" s="154">
        <f t="shared" si="15"/>
        <v>0</v>
      </c>
      <c r="J144" s="154">
        <f t="shared" si="15"/>
        <v>0</v>
      </c>
      <c r="K144" s="154">
        <f t="shared" si="15"/>
        <v>0</v>
      </c>
      <c r="L144" s="154">
        <f t="shared" si="15"/>
        <v>0</v>
      </c>
      <c r="M144" s="154">
        <f t="shared" si="15"/>
        <v>0</v>
      </c>
      <c r="N144" s="155">
        <f t="shared" si="15"/>
        <v>162400</v>
      </c>
      <c r="O144" s="105"/>
      <c r="P144" s="105"/>
      <c r="Q144" s="105"/>
    </row>
    <row r="145" spans="1:17" ht="20.25" customHeight="1">
      <c r="A145" s="150">
        <v>7618010</v>
      </c>
      <c r="B145" s="135" t="s">
        <v>81</v>
      </c>
      <c r="C145" s="63" t="s">
        <v>54</v>
      </c>
      <c r="D145" s="136">
        <v>100000</v>
      </c>
      <c r="E145" s="137"/>
      <c r="F145" s="137"/>
      <c r="G145" s="136">
        <f t="shared" si="13"/>
        <v>0</v>
      </c>
      <c r="H145" s="137"/>
      <c r="I145" s="137"/>
      <c r="J145" s="137"/>
      <c r="K145" s="137"/>
      <c r="L145" s="137"/>
      <c r="M145" s="137"/>
      <c r="N145" s="138">
        <f t="shared" si="14"/>
        <v>100000</v>
      </c>
      <c r="O145" s="57"/>
      <c r="P145" s="57"/>
      <c r="Q145" s="57"/>
    </row>
    <row r="146" spans="1:17" ht="39" thickBot="1">
      <c r="A146" s="157">
        <v>7618410</v>
      </c>
      <c r="B146" s="143" t="s">
        <v>153</v>
      </c>
      <c r="C146" s="62" t="s">
        <v>333</v>
      </c>
      <c r="D146" s="144">
        <v>62400</v>
      </c>
      <c r="E146" s="145"/>
      <c r="F146" s="145"/>
      <c r="G146" s="144">
        <f t="shared" si="13"/>
        <v>0</v>
      </c>
      <c r="H146" s="145"/>
      <c r="I146" s="145"/>
      <c r="J146" s="145"/>
      <c r="K146" s="145"/>
      <c r="L146" s="145"/>
      <c r="M146" s="145"/>
      <c r="N146" s="146">
        <f t="shared" si="14"/>
        <v>62400</v>
      </c>
      <c r="O146" s="57"/>
      <c r="P146" s="57"/>
      <c r="Q146" s="57"/>
    </row>
    <row r="147" spans="1:17" s="7" customFormat="1" ht="26.25" customHeight="1" thickBot="1">
      <c r="A147" s="162"/>
      <c r="B147" s="163"/>
      <c r="C147" s="164"/>
      <c r="D147" s="99">
        <f aca="true" t="shared" si="16" ref="D147:N147">D13+D62+D78+D124+D144</f>
        <v>102211000</v>
      </c>
      <c r="E147" s="99">
        <f t="shared" si="16"/>
        <v>38963700</v>
      </c>
      <c r="F147" s="99">
        <f t="shared" si="16"/>
        <v>6169800</v>
      </c>
      <c r="G147" s="99">
        <f t="shared" si="16"/>
        <v>20937000</v>
      </c>
      <c r="H147" s="99">
        <f t="shared" si="16"/>
        <v>2410800</v>
      </c>
      <c r="I147" s="99">
        <f t="shared" si="16"/>
        <v>229800</v>
      </c>
      <c r="J147" s="99">
        <f t="shared" si="16"/>
        <v>0</v>
      </c>
      <c r="K147" s="99">
        <f t="shared" si="16"/>
        <v>18526200</v>
      </c>
      <c r="L147" s="99">
        <f t="shared" si="16"/>
        <v>16906000</v>
      </c>
      <c r="M147" s="99">
        <f t="shared" si="16"/>
        <v>371000</v>
      </c>
      <c r="N147" s="99">
        <f t="shared" si="16"/>
        <v>123148000</v>
      </c>
      <c r="O147" s="25"/>
      <c r="P147" s="25"/>
      <c r="Q147" s="25"/>
    </row>
    <row r="148" spans="1:17" s="9" customFormat="1" ht="15" customHeight="1">
      <c r="A148" s="76"/>
      <c r="B148" s="76"/>
      <c r="C148" s="122"/>
      <c r="D148" s="77"/>
      <c r="E148" s="77"/>
      <c r="F148" s="77"/>
      <c r="G148" s="77"/>
      <c r="H148" s="77"/>
      <c r="I148" s="77"/>
      <c r="J148" s="77"/>
      <c r="K148" s="77"/>
      <c r="L148" s="77"/>
      <c r="M148" s="77"/>
      <c r="N148" s="77"/>
      <c r="O148" s="78"/>
      <c r="P148" s="78"/>
      <c r="Q148" s="78"/>
    </row>
    <row r="149" spans="3:17" s="59" customFormat="1" ht="28.5" customHeight="1">
      <c r="C149" s="59" t="s">
        <v>304</v>
      </c>
      <c r="D149" s="165"/>
      <c r="E149" s="165"/>
      <c r="F149" s="165"/>
      <c r="G149" s="165"/>
      <c r="H149" s="165"/>
      <c r="I149" s="165"/>
      <c r="J149" s="201" t="s">
        <v>43</v>
      </c>
      <c r="K149" s="201"/>
      <c r="L149" s="165"/>
      <c r="M149" s="165"/>
      <c r="N149" s="165"/>
      <c r="O149" s="165"/>
      <c r="P149" s="165"/>
      <c r="Q149" s="165"/>
    </row>
    <row r="150" spans="4:17" ht="12.75">
      <c r="D150" s="25"/>
      <c r="E150" s="57"/>
      <c r="F150" s="57"/>
      <c r="G150" s="25"/>
      <c r="H150" s="57"/>
      <c r="I150" s="57"/>
      <c r="J150" s="57"/>
      <c r="K150" s="57"/>
      <c r="L150" s="57"/>
      <c r="M150" s="57"/>
      <c r="N150" s="25"/>
      <c r="O150" s="57"/>
      <c r="P150" s="57"/>
      <c r="Q150" s="57"/>
    </row>
    <row r="151" spans="4:17" ht="12.75">
      <c r="D151" s="25"/>
      <c r="E151" s="57"/>
      <c r="F151" s="57"/>
      <c r="G151" s="25"/>
      <c r="H151" s="57"/>
      <c r="I151" s="57"/>
      <c r="J151" s="57"/>
      <c r="K151" s="57"/>
      <c r="L151" s="57"/>
      <c r="M151" s="57"/>
      <c r="N151" s="25"/>
      <c r="O151" s="57"/>
      <c r="P151" s="57"/>
      <c r="Q151" s="57"/>
    </row>
    <row r="152" spans="4:17" ht="12.75">
      <c r="D152" s="25"/>
      <c r="E152" s="57"/>
      <c r="F152" s="57"/>
      <c r="G152" s="25"/>
      <c r="H152" s="57"/>
      <c r="I152" s="57"/>
      <c r="J152" s="57"/>
      <c r="K152" s="57"/>
      <c r="L152" s="57"/>
      <c r="M152" s="57"/>
      <c r="N152" s="25"/>
      <c r="O152" s="57"/>
      <c r="P152" s="57"/>
      <c r="Q152" s="57"/>
    </row>
    <row r="153" spans="4:17" ht="12.75">
      <c r="D153" s="25"/>
      <c r="E153" s="57"/>
      <c r="F153" s="57"/>
      <c r="G153" s="25"/>
      <c r="H153" s="57"/>
      <c r="I153" s="57"/>
      <c r="J153" s="57"/>
      <c r="K153" s="57"/>
      <c r="L153" s="57"/>
      <c r="M153" s="57"/>
      <c r="N153" s="25"/>
      <c r="O153" s="57"/>
      <c r="P153" s="57"/>
      <c r="Q153" s="57"/>
    </row>
    <row r="154" spans="4:17" ht="12.75">
      <c r="D154" s="25"/>
      <c r="E154" s="57"/>
      <c r="F154" s="57"/>
      <c r="G154" s="25"/>
      <c r="H154" s="57"/>
      <c r="I154" s="57"/>
      <c r="J154" s="57"/>
      <c r="K154" s="57"/>
      <c r="L154" s="57"/>
      <c r="M154" s="57"/>
      <c r="N154" s="25"/>
      <c r="O154" s="57"/>
      <c r="P154" s="57"/>
      <c r="Q154" s="57"/>
    </row>
    <row r="155" spans="4:17" ht="12.75">
      <c r="D155" s="25"/>
      <c r="E155" s="57"/>
      <c r="F155" s="57"/>
      <c r="G155" s="25"/>
      <c r="H155" s="57"/>
      <c r="I155" s="57"/>
      <c r="J155" s="57"/>
      <c r="K155" s="57"/>
      <c r="L155" s="57"/>
      <c r="M155" s="57"/>
      <c r="N155" s="25"/>
      <c r="O155" s="57"/>
      <c r="P155" s="57"/>
      <c r="Q155" s="57"/>
    </row>
    <row r="156" spans="4:17" ht="12.75">
      <c r="D156" s="25"/>
      <c r="E156" s="57"/>
      <c r="F156" s="57"/>
      <c r="G156" s="25"/>
      <c r="H156" s="57"/>
      <c r="I156" s="57"/>
      <c r="J156" s="57"/>
      <c r="K156" s="57"/>
      <c r="L156" s="57"/>
      <c r="M156" s="57"/>
      <c r="N156" s="25"/>
      <c r="O156" s="57"/>
      <c r="P156" s="57"/>
      <c r="Q156" s="57"/>
    </row>
    <row r="157" spans="4:17" ht="12.75">
      <c r="D157" s="25"/>
      <c r="E157" s="57"/>
      <c r="F157" s="57"/>
      <c r="G157" s="25"/>
      <c r="H157" s="57"/>
      <c r="I157" s="57"/>
      <c r="J157" s="57"/>
      <c r="K157" s="57"/>
      <c r="L157" s="57"/>
      <c r="M157" s="57"/>
      <c r="N157" s="25"/>
      <c r="O157" s="57"/>
      <c r="P157" s="57"/>
      <c r="Q157" s="57"/>
    </row>
    <row r="158" spans="4:17" ht="12.75">
      <c r="D158" s="25"/>
      <c r="E158" s="57"/>
      <c r="F158" s="57"/>
      <c r="G158" s="25"/>
      <c r="H158" s="57"/>
      <c r="I158" s="57"/>
      <c r="J158" s="57"/>
      <c r="K158" s="57"/>
      <c r="L158" s="57"/>
      <c r="M158" s="57"/>
      <c r="N158" s="25"/>
      <c r="O158" s="57"/>
      <c r="P158" s="57"/>
      <c r="Q158" s="57"/>
    </row>
    <row r="159" spans="4:17" ht="12.75">
      <c r="D159" s="25"/>
      <c r="E159" s="57"/>
      <c r="F159" s="57"/>
      <c r="G159" s="25"/>
      <c r="H159" s="57"/>
      <c r="I159" s="57"/>
      <c r="J159" s="57"/>
      <c r="K159" s="57"/>
      <c r="L159" s="57"/>
      <c r="M159" s="57"/>
      <c r="N159" s="25"/>
      <c r="O159" s="57"/>
      <c r="P159" s="57"/>
      <c r="Q159" s="57"/>
    </row>
    <row r="160" spans="4:17" ht="12.75">
      <c r="D160" s="25"/>
      <c r="E160" s="57"/>
      <c r="F160" s="57"/>
      <c r="G160" s="25"/>
      <c r="H160" s="57"/>
      <c r="I160" s="57"/>
      <c r="J160" s="57"/>
      <c r="K160" s="57"/>
      <c r="L160" s="57"/>
      <c r="M160" s="57"/>
      <c r="N160" s="25"/>
      <c r="O160" s="57"/>
      <c r="P160" s="57"/>
      <c r="Q160" s="57"/>
    </row>
    <row r="161" spans="4:17" ht="12.75">
      <c r="D161" s="25"/>
      <c r="E161" s="57"/>
      <c r="F161" s="57"/>
      <c r="G161" s="25"/>
      <c r="H161" s="57"/>
      <c r="I161" s="57"/>
      <c r="J161" s="57"/>
      <c r="K161" s="57"/>
      <c r="L161" s="57"/>
      <c r="M161" s="57"/>
      <c r="N161" s="25"/>
      <c r="O161" s="57"/>
      <c r="P161" s="57"/>
      <c r="Q161" s="57"/>
    </row>
    <row r="162" spans="4:17" ht="12.75">
      <c r="D162" s="25"/>
      <c r="E162" s="57"/>
      <c r="F162" s="57"/>
      <c r="G162" s="25"/>
      <c r="H162" s="57"/>
      <c r="I162" s="57"/>
      <c r="J162" s="57"/>
      <c r="K162" s="57"/>
      <c r="L162" s="57"/>
      <c r="M162" s="57"/>
      <c r="N162" s="25"/>
      <c r="O162" s="57"/>
      <c r="P162" s="57"/>
      <c r="Q162" s="57"/>
    </row>
    <row r="163" spans="4:17" ht="12.75">
      <c r="D163" s="25"/>
      <c r="E163" s="57"/>
      <c r="F163" s="57"/>
      <c r="G163" s="25"/>
      <c r="H163" s="57"/>
      <c r="I163" s="57"/>
      <c r="J163" s="57"/>
      <c r="K163" s="57"/>
      <c r="L163" s="57"/>
      <c r="M163" s="57"/>
      <c r="N163" s="25"/>
      <c r="O163" s="57"/>
      <c r="P163" s="57"/>
      <c r="Q163" s="57"/>
    </row>
    <row r="164" spans="4:17" ht="12.75">
      <c r="D164" s="25"/>
      <c r="E164" s="57"/>
      <c r="F164" s="57"/>
      <c r="G164" s="25"/>
      <c r="H164" s="57"/>
      <c r="I164" s="57"/>
      <c r="J164" s="57"/>
      <c r="K164" s="57"/>
      <c r="L164" s="57"/>
      <c r="M164" s="57"/>
      <c r="N164" s="25"/>
      <c r="O164" s="57"/>
      <c r="P164" s="57"/>
      <c r="Q164" s="57"/>
    </row>
    <row r="165" spans="4:17" ht="12.75">
      <c r="D165" s="25"/>
      <c r="E165" s="57"/>
      <c r="F165" s="57"/>
      <c r="G165" s="25"/>
      <c r="H165" s="57"/>
      <c r="I165" s="57"/>
      <c r="J165" s="57"/>
      <c r="K165" s="57"/>
      <c r="L165" s="57"/>
      <c r="M165" s="57"/>
      <c r="N165" s="25"/>
      <c r="O165" s="57"/>
      <c r="P165" s="57"/>
      <c r="Q165" s="57"/>
    </row>
    <row r="166" spans="4:17" ht="12.75">
      <c r="D166" s="25"/>
      <c r="E166" s="57"/>
      <c r="F166" s="57"/>
      <c r="G166" s="25"/>
      <c r="H166" s="57"/>
      <c r="I166" s="57"/>
      <c r="J166" s="57"/>
      <c r="K166" s="57"/>
      <c r="L166" s="57"/>
      <c r="M166" s="57"/>
      <c r="N166" s="25"/>
      <c r="O166" s="57"/>
      <c r="P166" s="57"/>
      <c r="Q166" s="57"/>
    </row>
    <row r="167" spans="4:17" ht="12.75">
      <c r="D167" s="25"/>
      <c r="E167" s="57"/>
      <c r="F167" s="57"/>
      <c r="G167" s="25"/>
      <c r="H167" s="57"/>
      <c r="I167" s="57"/>
      <c r="J167" s="57"/>
      <c r="K167" s="57"/>
      <c r="L167" s="57"/>
      <c r="M167" s="57"/>
      <c r="N167" s="25"/>
      <c r="O167" s="57"/>
      <c r="P167" s="57"/>
      <c r="Q167" s="57"/>
    </row>
    <row r="168" spans="4:17" ht="12.75">
      <c r="D168" s="25"/>
      <c r="E168" s="57"/>
      <c r="F168" s="57"/>
      <c r="G168" s="25"/>
      <c r="H168" s="57"/>
      <c r="I168" s="57"/>
      <c r="J168" s="57"/>
      <c r="K168" s="57"/>
      <c r="L168" s="57"/>
      <c r="M168" s="57"/>
      <c r="N168" s="25"/>
      <c r="O168" s="57"/>
      <c r="P168" s="57"/>
      <c r="Q168" s="57"/>
    </row>
    <row r="169" spans="4:17" ht="12.75">
      <c r="D169" s="25"/>
      <c r="E169" s="57"/>
      <c r="F169" s="57"/>
      <c r="G169" s="25"/>
      <c r="H169" s="57"/>
      <c r="I169" s="57"/>
      <c r="J169" s="57"/>
      <c r="K169" s="57"/>
      <c r="L169" s="57"/>
      <c r="M169" s="57"/>
      <c r="N169" s="25"/>
      <c r="O169" s="57"/>
      <c r="P169" s="57"/>
      <c r="Q169" s="57"/>
    </row>
    <row r="170" spans="4:17" ht="12.75">
      <c r="D170" s="25"/>
      <c r="E170" s="57"/>
      <c r="F170" s="57"/>
      <c r="G170" s="25"/>
      <c r="H170" s="57"/>
      <c r="I170" s="57"/>
      <c r="J170" s="57"/>
      <c r="K170" s="57"/>
      <c r="L170" s="57"/>
      <c r="M170" s="57"/>
      <c r="N170" s="25"/>
      <c r="O170" s="57"/>
      <c r="P170" s="57"/>
      <c r="Q170" s="57"/>
    </row>
    <row r="171" spans="4:17" ht="12.75">
      <c r="D171" s="25"/>
      <c r="E171" s="57"/>
      <c r="F171" s="57"/>
      <c r="G171" s="25"/>
      <c r="H171" s="57"/>
      <c r="I171" s="57"/>
      <c r="J171" s="57"/>
      <c r="K171" s="57"/>
      <c r="L171" s="57"/>
      <c r="M171" s="57"/>
      <c r="N171" s="25"/>
      <c r="O171" s="57"/>
      <c r="P171" s="57"/>
      <c r="Q171" s="57"/>
    </row>
    <row r="172" spans="4:17" ht="12.75">
      <c r="D172" s="25"/>
      <c r="E172" s="57"/>
      <c r="F172" s="57"/>
      <c r="G172" s="25"/>
      <c r="H172" s="57"/>
      <c r="I172" s="57"/>
      <c r="J172" s="57"/>
      <c r="K172" s="57"/>
      <c r="L172" s="57"/>
      <c r="M172" s="57"/>
      <c r="N172" s="25"/>
      <c r="O172" s="57"/>
      <c r="P172" s="57"/>
      <c r="Q172" s="57"/>
    </row>
    <row r="173" spans="4:17" ht="12.75">
      <c r="D173" s="25"/>
      <c r="E173" s="57"/>
      <c r="F173" s="57"/>
      <c r="G173" s="25"/>
      <c r="H173" s="57"/>
      <c r="I173" s="57"/>
      <c r="J173" s="57"/>
      <c r="K173" s="57"/>
      <c r="L173" s="57"/>
      <c r="M173" s="57"/>
      <c r="N173" s="25"/>
      <c r="O173" s="57"/>
      <c r="P173" s="57"/>
      <c r="Q173" s="57"/>
    </row>
    <row r="174" spans="4:17" ht="12.75">
      <c r="D174" s="25"/>
      <c r="E174" s="57"/>
      <c r="F174" s="57"/>
      <c r="G174" s="25"/>
      <c r="H174" s="57"/>
      <c r="I174" s="57"/>
      <c r="J174" s="57"/>
      <c r="K174" s="57"/>
      <c r="L174" s="57"/>
      <c r="M174" s="57"/>
      <c r="N174" s="25"/>
      <c r="O174" s="57"/>
      <c r="P174" s="57"/>
      <c r="Q174" s="57"/>
    </row>
    <row r="175" spans="4:17" ht="12.75">
      <c r="D175" s="25"/>
      <c r="E175" s="57"/>
      <c r="F175" s="57"/>
      <c r="G175" s="25"/>
      <c r="H175" s="57"/>
      <c r="I175" s="57"/>
      <c r="J175" s="57"/>
      <c r="K175" s="57"/>
      <c r="L175" s="57"/>
      <c r="M175" s="57"/>
      <c r="N175" s="25"/>
      <c r="O175" s="57"/>
      <c r="P175" s="57"/>
      <c r="Q175" s="57"/>
    </row>
    <row r="176" spans="4:17" ht="12.75">
      <c r="D176" s="25"/>
      <c r="E176" s="57"/>
      <c r="F176" s="57"/>
      <c r="G176" s="25"/>
      <c r="H176" s="57"/>
      <c r="I176" s="57"/>
      <c r="J176" s="57"/>
      <c r="K176" s="57"/>
      <c r="L176" s="57"/>
      <c r="M176" s="57"/>
      <c r="N176" s="25"/>
      <c r="O176" s="57"/>
      <c r="P176" s="57"/>
      <c r="Q176" s="57"/>
    </row>
    <row r="177" spans="4:17" ht="12.75">
      <c r="D177" s="25"/>
      <c r="E177" s="57"/>
      <c r="F177" s="57"/>
      <c r="G177" s="25"/>
      <c r="H177" s="57"/>
      <c r="I177" s="57"/>
      <c r="J177" s="57"/>
      <c r="K177" s="57"/>
      <c r="L177" s="57"/>
      <c r="M177" s="57"/>
      <c r="N177" s="25"/>
      <c r="O177" s="57"/>
      <c r="P177" s="57"/>
      <c r="Q177" s="57"/>
    </row>
    <row r="178" spans="4:17" ht="12.75">
      <c r="D178" s="25"/>
      <c r="E178" s="57"/>
      <c r="F178" s="57"/>
      <c r="G178" s="25"/>
      <c r="H178" s="57"/>
      <c r="I178" s="57"/>
      <c r="J178" s="57"/>
      <c r="K178" s="57"/>
      <c r="L178" s="57"/>
      <c r="M178" s="57"/>
      <c r="N178" s="25"/>
      <c r="O178" s="57"/>
      <c r="P178" s="57"/>
      <c r="Q178" s="57"/>
    </row>
    <row r="179" spans="4:17" ht="12.75">
      <c r="D179" s="25"/>
      <c r="E179" s="57"/>
      <c r="F179" s="57"/>
      <c r="G179" s="25"/>
      <c r="H179" s="57"/>
      <c r="I179" s="57"/>
      <c r="J179" s="57"/>
      <c r="K179" s="57"/>
      <c r="L179" s="57"/>
      <c r="M179" s="57"/>
      <c r="N179" s="25"/>
      <c r="O179" s="57"/>
      <c r="P179" s="57"/>
      <c r="Q179" s="57"/>
    </row>
    <row r="180" spans="4:17" ht="12.75">
      <c r="D180" s="25"/>
      <c r="E180" s="57"/>
      <c r="F180" s="57"/>
      <c r="G180" s="25"/>
      <c r="H180" s="57"/>
      <c r="I180" s="57"/>
      <c r="J180" s="57"/>
      <c r="K180" s="57"/>
      <c r="L180" s="57"/>
      <c r="M180" s="57"/>
      <c r="N180" s="25"/>
      <c r="O180" s="57"/>
      <c r="P180" s="57"/>
      <c r="Q180" s="57"/>
    </row>
    <row r="181" spans="4:17" ht="12.75">
      <c r="D181" s="25"/>
      <c r="E181" s="57"/>
      <c r="F181" s="57"/>
      <c r="G181" s="25"/>
      <c r="H181" s="57"/>
      <c r="I181" s="57"/>
      <c r="J181" s="57"/>
      <c r="K181" s="57"/>
      <c r="L181" s="57"/>
      <c r="M181" s="57"/>
      <c r="N181" s="25"/>
      <c r="O181" s="57"/>
      <c r="P181" s="57"/>
      <c r="Q181" s="57"/>
    </row>
    <row r="182" spans="4:17" ht="12.75">
      <c r="D182" s="25"/>
      <c r="E182" s="57"/>
      <c r="F182" s="57"/>
      <c r="G182" s="25"/>
      <c r="H182" s="57"/>
      <c r="I182" s="57"/>
      <c r="J182" s="57"/>
      <c r="K182" s="57"/>
      <c r="L182" s="57"/>
      <c r="M182" s="57"/>
      <c r="N182" s="25"/>
      <c r="O182" s="57"/>
      <c r="P182" s="57"/>
      <c r="Q182" s="57"/>
    </row>
    <row r="183" spans="4:17" ht="12.75">
      <c r="D183" s="25"/>
      <c r="E183" s="57"/>
      <c r="F183" s="57"/>
      <c r="G183" s="25"/>
      <c r="H183" s="57"/>
      <c r="I183" s="57"/>
      <c r="J183" s="57"/>
      <c r="K183" s="57"/>
      <c r="L183" s="57"/>
      <c r="M183" s="57"/>
      <c r="N183" s="25"/>
      <c r="O183" s="57"/>
      <c r="P183" s="57"/>
      <c r="Q183" s="57"/>
    </row>
    <row r="184" spans="4:17" ht="12.75">
      <c r="D184" s="25"/>
      <c r="E184" s="57"/>
      <c r="F184" s="57"/>
      <c r="G184" s="25"/>
      <c r="H184" s="57"/>
      <c r="I184" s="57"/>
      <c r="J184" s="57"/>
      <c r="K184" s="57"/>
      <c r="L184" s="57"/>
      <c r="M184" s="57"/>
      <c r="N184" s="25"/>
      <c r="O184" s="57"/>
      <c r="P184" s="57"/>
      <c r="Q184" s="57"/>
    </row>
    <row r="185" spans="4:17" ht="12.75">
      <c r="D185" s="25"/>
      <c r="E185" s="57"/>
      <c r="F185" s="57"/>
      <c r="G185" s="25"/>
      <c r="H185" s="57"/>
      <c r="I185" s="57"/>
      <c r="J185" s="57"/>
      <c r="K185" s="57"/>
      <c r="L185" s="57"/>
      <c r="M185" s="57"/>
      <c r="N185" s="25"/>
      <c r="O185" s="57"/>
      <c r="P185" s="57"/>
      <c r="Q185" s="57"/>
    </row>
    <row r="186" spans="4:17" ht="12.75">
      <c r="D186" s="25"/>
      <c r="E186" s="57"/>
      <c r="F186" s="57"/>
      <c r="G186" s="25"/>
      <c r="H186" s="57"/>
      <c r="I186" s="57"/>
      <c r="J186" s="57"/>
      <c r="K186" s="57"/>
      <c r="L186" s="57"/>
      <c r="M186" s="57"/>
      <c r="N186" s="25"/>
      <c r="O186" s="57"/>
      <c r="P186" s="57"/>
      <c r="Q186" s="57"/>
    </row>
    <row r="187" spans="4:17" ht="12.75">
      <c r="D187" s="25"/>
      <c r="E187" s="57"/>
      <c r="F187" s="57"/>
      <c r="G187" s="25"/>
      <c r="H187" s="57"/>
      <c r="I187" s="57"/>
      <c r="J187" s="57"/>
      <c r="K187" s="57"/>
      <c r="L187" s="57"/>
      <c r="M187" s="57"/>
      <c r="N187" s="25"/>
      <c r="O187" s="57"/>
      <c r="P187" s="57"/>
      <c r="Q187" s="57"/>
    </row>
    <row r="188" spans="4:17" ht="12.75">
      <c r="D188" s="25"/>
      <c r="E188" s="57"/>
      <c r="F188" s="57"/>
      <c r="G188" s="25"/>
      <c r="H188" s="57"/>
      <c r="I188" s="57"/>
      <c r="J188" s="57"/>
      <c r="K188" s="57"/>
      <c r="L188" s="57"/>
      <c r="M188" s="57"/>
      <c r="N188" s="25"/>
      <c r="O188" s="57"/>
      <c r="P188" s="57"/>
      <c r="Q188" s="57"/>
    </row>
    <row r="189" spans="4:17" ht="12.75">
      <c r="D189" s="25"/>
      <c r="E189" s="57"/>
      <c r="F189" s="57"/>
      <c r="G189" s="25"/>
      <c r="H189" s="57"/>
      <c r="I189" s="57"/>
      <c r="J189" s="57"/>
      <c r="K189" s="57"/>
      <c r="L189" s="57"/>
      <c r="M189" s="57"/>
      <c r="N189" s="25"/>
      <c r="O189" s="57"/>
      <c r="P189" s="57"/>
      <c r="Q189" s="57"/>
    </row>
    <row r="190" spans="4:17" ht="12.75">
      <c r="D190" s="25"/>
      <c r="E190" s="57"/>
      <c r="F190" s="57"/>
      <c r="G190" s="25"/>
      <c r="H190" s="57"/>
      <c r="I190" s="57"/>
      <c r="J190" s="57"/>
      <c r="K190" s="57"/>
      <c r="L190" s="57"/>
      <c r="M190" s="57"/>
      <c r="N190" s="25"/>
      <c r="O190" s="57"/>
      <c r="P190" s="57"/>
      <c r="Q190" s="57"/>
    </row>
    <row r="191" spans="4:17" ht="12.75">
      <c r="D191" s="25"/>
      <c r="E191" s="57"/>
      <c r="F191" s="57"/>
      <c r="G191" s="25"/>
      <c r="H191" s="57"/>
      <c r="I191" s="57"/>
      <c r="J191" s="57"/>
      <c r="K191" s="57"/>
      <c r="L191" s="57"/>
      <c r="M191" s="57"/>
      <c r="N191" s="25"/>
      <c r="O191" s="57"/>
      <c r="P191" s="57"/>
      <c r="Q191" s="57"/>
    </row>
    <row r="192" spans="4:17" ht="12.75">
      <c r="D192" s="25"/>
      <c r="E192" s="57"/>
      <c r="F192" s="57"/>
      <c r="G192" s="25"/>
      <c r="H192" s="57"/>
      <c r="I192" s="57"/>
      <c r="J192" s="57"/>
      <c r="K192" s="57"/>
      <c r="L192" s="57"/>
      <c r="M192" s="57"/>
      <c r="N192" s="25"/>
      <c r="O192" s="57"/>
      <c r="P192" s="57"/>
      <c r="Q192" s="57"/>
    </row>
    <row r="193" spans="4:17" ht="12.75">
      <c r="D193" s="25"/>
      <c r="E193" s="57"/>
      <c r="F193" s="57"/>
      <c r="G193" s="25"/>
      <c r="H193" s="57"/>
      <c r="I193" s="57"/>
      <c r="J193" s="57"/>
      <c r="K193" s="57"/>
      <c r="L193" s="57"/>
      <c r="M193" s="57"/>
      <c r="N193" s="25"/>
      <c r="O193" s="57"/>
      <c r="P193" s="57"/>
      <c r="Q193" s="57"/>
    </row>
    <row r="194" spans="4:17" ht="12.75">
      <c r="D194" s="25"/>
      <c r="E194" s="57"/>
      <c r="F194" s="57"/>
      <c r="G194" s="25"/>
      <c r="H194" s="57"/>
      <c r="I194" s="57"/>
      <c r="J194" s="57"/>
      <c r="K194" s="57"/>
      <c r="L194" s="57"/>
      <c r="M194" s="57"/>
      <c r="N194" s="25"/>
      <c r="O194" s="57"/>
      <c r="P194" s="57"/>
      <c r="Q194" s="57"/>
    </row>
    <row r="195" spans="4:17" ht="12.75">
      <c r="D195" s="25"/>
      <c r="E195" s="57"/>
      <c r="F195" s="57"/>
      <c r="G195" s="25"/>
      <c r="H195" s="57"/>
      <c r="I195" s="57"/>
      <c r="J195" s="57"/>
      <c r="K195" s="57"/>
      <c r="L195" s="57"/>
      <c r="M195" s="57"/>
      <c r="N195" s="25"/>
      <c r="O195" s="57"/>
      <c r="P195" s="57"/>
      <c r="Q195" s="57"/>
    </row>
    <row r="196" spans="4:17" ht="12.75">
      <c r="D196" s="25"/>
      <c r="E196" s="57"/>
      <c r="F196" s="57"/>
      <c r="G196" s="25"/>
      <c r="H196" s="57"/>
      <c r="I196" s="57"/>
      <c r="J196" s="57"/>
      <c r="K196" s="57"/>
      <c r="L196" s="57"/>
      <c r="M196" s="57"/>
      <c r="N196" s="25"/>
      <c r="O196" s="57"/>
      <c r="P196" s="57"/>
      <c r="Q196" s="57"/>
    </row>
    <row r="197" spans="4:17" ht="12.75">
      <c r="D197" s="25"/>
      <c r="E197" s="57"/>
      <c r="F197" s="57"/>
      <c r="G197" s="25"/>
      <c r="H197" s="57"/>
      <c r="I197" s="57"/>
      <c r="J197" s="57"/>
      <c r="K197" s="57"/>
      <c r="L197" s="57"/>
      <c r="M197" s="57"/>
      <c r="N197" s="25"/>
      <c r="O197" s="57"/>
      <c r="P197" s="57"/>
      <c r="Q197" s="57"/>
    </row>
    <row r="198" spans="4:17" ht="12.75">
      <c r="D198" s="25"/>
      <c r="E198" s="57"/>
      <c r="F198" s="57"/>
      <c r="G198" s="25"/>
      <c r="H198" s="57"/>
      <c r="I198" s="57"/>
      <c r="J198" s="57"/>
      <c r="K198" s="57"/>
      <c r="L198" s="57"/>
      <c r="M198" s="57"/>
      <c r="N198" s="25"/>
      <c r="O198" s="57"/>
      <c r="P198" s="57"/>
      <c r="Q198" s="57"/>
    </row>
    <row r="199" spans="4:17" ht="12.75">
      <c r="D199" s="25"/>
      <c r="E199" s="57"/>
      <c r="F199" s="57"/>
      <c r="G199" s="25"/>
      <c r="H199" s="57"/>
      <c r="I199" s="57"/>
      <c r="J199" s="57"/>
      <c r="K199" s="57"/>
      <c r="L199" s="57"/>
      <c r="M199" s="57"/>
      <c r="N199" s="25"/>
      <c r="O199" s="57"/>
      <c r="P199" s="57"/>
      <c r="Q199" s="57"/>
    </row>
    <row r="200" spans="4:17" ht="12.75">
      <c r="D200" s="25"/>
      <c r="E200" s="57"/>
      <c r="F200" s="57"/>
      <c r="G200" s="25"/>
      <c r="H200" s="57"/>
      <c r="I200" s="57"/>
      <c r="J200" s="57"/>
      <c r="K200" s="57"/>
      <c r="L200" s="57"/>
      <c r="M200" s="57"/>
      <c r="N200" s="25"/>
      <c r="O200" s="57"/>
      <c r="P200" s="57"/>
      <c r="Q200" s="57"/>
    </row>
    <row r="201" spans="4:17" ht="12.75">
      <c r="D201" s="25"/>
      <c r="E201" s="57"/>
      <c r="F201" s="57"/>
      <c r="G201" s="25"/>
      <c r="H201" s="57"/>
      <c r="I201" s="57"/>
      <c r="J201" s="57"/>
      <c r="K201" s="57"/>
      <c r="L201" s="57"/>
      <c r="M201" s="57"/>
      <c r="N201" s="25"/>
      <c r="O201" s="57"/>
      <c r="P201" s="57"/>
      <c r="Q201" s="57"/>
    </row>
    <row r="202" spans="4:17" ht="12.75">
      <c r="D202" s="25"/>
      <c r="E202" s="57"/>
      <c r="F202" s="57"/>
      <c r="G202" s="25"/>
      <c r="H202" s="57"/>
      <c r="I202" s="57"/>
      <c r="J202" s="57"/>
      <c r="K202" s="57"/>
      <c r="L202" s="57"/>
      <c r="M202" s="57"/>
      <c r="N202" s="25"/>
      <c r="O202" s="57"/>
      <c r="P202" s="57"/>
      <c r="Q202" s="57"/>
    </row>
    <row r="203" spans="4:17" ht="12.75">
      <c r="D203" s="25"/>
      <c r="E203" s="57"/>
      <c r="F203" s="57"/>
      <c r="G203" s="25"/>
      <c r="H203" s="57"/>
      <c r="I203" s="57"/>
      <c r="J203" s="57"/>
      <c r="K203" s="57"/>
      <c r="L203" s="57"/>
      <c r="M203" s="57"/>
      <c r="N203" s="25"/>
      <c r="O203" s="57"/>
      <c r="P203" s="57"/>
      <c r="Q203" s="57"/>
    </row>
    <row r="204" spans="4:17" ht="12.75">
      <c r="D204" s="25"/>
      <c r="E204" s="57"/>
      <c r="F204" s="57"/>
      <c r="G204" s="25"/>
      <c r="H204" s="57"/>
      <c r="I204" s="57"/>
      <c r="J204" s="57"/>
      <c r="K204" s="57"/>
      <c r="L204" s="57"/>
      <c r="M204" s="57"/>
      <c r="N204" s="25"/>
      <c r="O204" s="57"/>
      <c r="P204" s="57"/>
      <c r="Q204" s="57"/>
    </row>
    <row r="205" spans="4:17" ht="12.75">
      <c r="D205" s="25"/>
      <c r="E205" s="57"/>
      <c r="F205" s="57"/>
      <c r="G205" s="25"/>
      <c r="H205" s="57"/>
      <c r="I205" s="57"/>
      <c r="J205" s="57"/>
      <c r="K205" s="57"/>
      <c r="L205" s="57"/>
      <c r="M205" s="57"/>
      <c r="N205" s="25"/>
      <c r="O205" s="57"/>
      <c r="P205" s="57"/>
      <c r="Q205" s="57"/>
    </row>
    <row r="206" spans="4:17" ht="12.75">
      <c r="D206" s="25"/>
      <c r="E206" s="57"/>
      <c r="F206" s="57"/>
      <c r="G206" s="25"/>
      <c r="H206" s="57"/>
      <c r="I206" s="57"/>
      <c r="J206" s="57"/>
      <c r="K206" s="57"/>
      <c r="L206" s="57"/>
      <c r="M206" s="57"/>
      <c r="N206" s="25"/>
      <c r="O206" s="57"/>
      <c r="P206" s="57"/>
      <c r="Q206" s="57"/>
    </row>
    <row r="207" spans="4:17" ht="12.75">
      <c r="D207" s="25"/>
      <c r="E207" s="57"/>
      <c r="F207" s="57"/>
      <c r="G207" s="25"/>
      <c r="H207" s="57"/>
      <c r="I207" s="57"/>
      <c r="J207" s="57"/>
      <c r="K207" s="57"/>
      <c r="L207" s="57"/>
      <c r="M207" s="57"/>
      <c r="N207" s="25"/>
      <c r="O207" s="57"/>
      <c r="P207" s="57"/>
      <c r="Q207" s="57"/>
    </row>
    <row r="208" spans="4:17" ht="12.75">
      <c r="D208" s="25"/>
      <c r="E208" s="57"/>
      <c r="F208" s="57"/>
      <c r="G208" s="25"/>
      <c r="H208" s="57"/>
      <c r="I208" s="57"/>
      <c r="J208" s="57"/>
      <c r="K208" s="57"/>
      <c r="L208" s="57"/>
      <c r="M208" s="57"/>
      <c r="N208" s="25"/>
      <c r="O208" s="57"/>
      <c r="P208" s="57"/>
      <c r="Q208" s="57"/>
    </row>
    <row r="209" spans="4:17" ht="12.75">
      <c r="D209" s="25"/>
      <c r="E209" s="57"/>
      <c r="F209" s="57"/>
      <c r="G209" s="25"/>
      <c r="H209" s="57"/>
      <c r="I209" s="57"/>
      <c r="J209" s="57"/>
      <c r="K209" s="57"/>
      <c r="L209" s="57"/>
      <c r="M209" s="57"/>
      <c r="N209" s="25"/>
      <c r="O209" s="57"/>
      <c r="P209" s="57"/>
      <c r="Q209" s="57"/>
    </row>
    <row r="210" spans="4:17" ht="12.75">
      <c r="D210" s="25"/>
      <c r="E210" s="57"/>
      <c r="F210" s="57"/>
      <c r="G210" s="25"/>
      <c r="H210" s="57"/>
      <c r="I210" s="57"/>
      <c r="J210" s="57"/>
      <c r="K210" s="57"/>
      <c r="L210" s="57"/>
      <c r="M210" s="57"/>
      <c r="N210" s="25"/>
      <c r="O210" s="57"/>
      <c r="P210" s="57"/>
      <c r="Q210" s="57"/>
    </row>
    <row r="211" spans="4:17" ht="12.75">
      <c r="D211" s="25"/>
      <c r="E211" s="57"/>
      <c r="F211" s="57"/>
      <c r="G211" s="25"/>
      <c r="H211" s="57"/>
      <c r="I211" s="57"/>
      <c r="J211" s="57"/>
      <c r="K211" s="57"/>
      <c r="L211" s="57"/>
      <c r="M211" s="57"/>
      <c r="N211" s="25"/>
      <c r="O211" s="57"/>
      <c r="P211" s="57"/>
      <c r="Q211" s="57"/>
    </row>
    <row r="212" spans="4:17" ht="12.75">
      <c r="D212" s="25"/>
      <c r="E212" s="57"/>
      <c r="F212" s="57"/>
      <c r="G212" s="25"/>
      <c r="H212" s="57"/>
      <c r="I212" s="57"/>
      <c r="J212" s="57"/>
      <c r="K212" s="57"/>
      <c r="L212" s="57"/>
      <c r="M212" s="57"/>
      <c r="N212" s="25"/>
      <c r="O212" s="57"/>
      <c r="P212" s="57"/>
      <c r="Q212" s="57"/>
    </row>
    <row r="213" spans="4:17" ht="12.75">
      <c r="D213" s="25"/>
      <c r="E213" s="57"/>
      <c r="F213" s="57"/>
      <c r="G213" s="25"/>
      <c r="H213" s="57"/>
      <c r="I213" s="57"/>
      <c r="J213" s="57"/>
      <c r="K213" s="57"/>
      <c r="L213" s="57"/>
      <c r="M213" s="57"/>
      <c r="N213" s="25"/>
      <c r="O213" s="57"/>
      <c r="P213" s="57"/>
      <c r="Q213" s="57"/>
    </row>
    <row r="214" spans="4:17" ht="12.75">
      <c r="D214" s="25"/>
      <c r="E214" s="57"/>
      <c r="F214" s="57"/>
      <c r="G214" s="25"/>
      <c r="H214" s="57"/>
      <c r="I214" s="57"/>
      <c r="J214" s="57"/>
      <c r="K214" s="57"/>
      <c r="L214" s="57"/>
      <c r="M214" s="57"/>
      <c r="N214" s="25"/>
      <c r="O214" s="57"/>
      <c r="P214" s="57"/>
      <c r="Q214" s="57"/>
    </row>
    <row r="215" spans="4:17" ht="12.75">
      <c r="D215" s="25"/>
      <c r="E215" s="57"/>
      <c r="F215" s="57"/>
      <c r="G215" s="25"/>
      <c r="H215" s="57"/>
      <c r="I215" s="57"/>
      <c r="J215" s="57"/>
      <c r="K215" s="57"/>
      <c r="L215" s="57"/>
      <c r="M215" s="57"/>
      <c r="N215" s="25"/>
      <c r="O215" s="57"/>
      <c r="P215" s="57"/>
      <c r="Q215" s="57"/>
    </row>
    <row r="216" spans="4:17" ht="12.75">
      <c r="D216" s="25"/>
      <c r="E216" s="57"/>
      <c r="F216" s="57"/>
      <c r="G216" s="25"/>
      <c r="H216" s="57"/>
      <c r="I216" s="57"/>
      <c r="J216" s="57"/>
      <c r="K216" s="57"/>
      <c r="L216" s="57"/>
      <c r="M216" s="57"/>
      <c r="N216" s="25"/>
      <c r="O216" s="57"/>
      <c r="P216" s="57"/>
      <c r="Q216" s="57"/>
    </row>
  </sheetData>
  <sheetProtection/>
  <mergeCells count="158">
    <mergeCell ref="J149:K149"/>
    <mergeCell ref="A28:A31"/>
    <mergeCell ref="B28:B29"/>
    <mergeCell ref="C28:C30"/>
    <mergeCell ref="D28:F28"/>
    <mergeCell ref="G28:M28"/>
    <mergeCell ref="D29:D31"/>
    <mergeCell ref="E29:F29"/>
    <mergeCell ref="G29:G31"/>
    <mergeCell ref="H29:H31"/>
    <mergeCell ref="A6:N6"/>
    <mergeCell ref="K1:N1"/>
    <mergeCell ref="C8:C10"/>
    <mergeCell ref="N28:N31"/>
    <mergeCell ref="I29:J29"/>
    <mergeCell ref="K29:K31"/>
    <mergeCell ref="L29:M29"/>
    <mergeCell ref="B30:B31"/>
    <mergeCell ref="E30:E31"/>
    <mergeCell ref="F30:F31"/>
    <mergeCell ref="K2:N2"/>
    <mergeCell ref="K3:N3"/>
    <mergeCell ref="A5:N5"/>
    <mergeCell ref="I30:I31"/>
    <mergeCell ref="J30:J31"/>
    <mergeCell ref="L30:L31"/>
    <mergeCell ref="K9:K11"/>
    <mergeCell ref="L9:M9"/>
    <mergeCell ref="B10:B11"/>
    <mergeCell ref="E10:E11"/>
    <mergeCell ref="L52:L53"/>
    <mergeCell ref="A50:A53"/>
    <mergeCell ref="B50:B51"/>
    <mergeCell ref="C50:C52"/>
    <mergeCell ref="D50:F50"/>
    <mergeCell ref="D51:D53"/>
    <mergeCell ref="E51:F51"/>
    <mergeCell ref="B52:B53"/>
    <mergeCell ref="E52:E53"/>
    <mergeCell ref="F52:F53"/>
    <mergeCell ref="F69:F70"/>
    <mergeCell ref="G50:M50"/>
    <mergeCell ref="N50:N53"/>
    <mergeCell ref="G51:G53"/>
    <mergeCell ref="H51:H53"/>
    <mergeCell ref="I51:J51"/>
    <mergeCell ref="K51:K53"/>
    <mergeCell ref="L51:M51"/>
    <mergeCell ref="I52:I53"/>
    <mergeCell ref="J52:J53"/>
    <mergeCell ref="J10:J11"/>
    <mergeCell ref="L10:L11"/>
    <mergeCell ref="A67:A70"/>
    <mergeCell ref="B67:B68"/>
    <mergeCell ref="C67:C69"/>
    <mergeCell ref="D67:F67"/>
    <mergeCell ref="D68:D70"/>
    <mergeCell ref="E68:F68"/>
    <mergeCell ref="B69:B70"/>
    <mergeCell ref="E69:E70"/>
    <mergeCell ref="A8:A11"/>
    <mergeCell ref="B8:B9"/>
    <mergeCell ref="D8:F8"/>
    <mergeCell ref="G8:M8"/>
    <mergeCell ref="E9:F9"/>
    <mergeCell ref="G9:G11"/>
    <mergeCell ref="H9:H11"/>
    <mergeCell ref="I9:J9"/>
    <mergeCell ref="F10:F11"/>
    <mergeCell ref="I10:I11"/>
    <mergeCell ref="N8:N11"/>
    <mergeCell ref="D9:D11"/>
    <mergeCell ref="G67:M67"/>
    <mergeCell ref="N67:N70"/>
    <mergeCell ref="G68:G70"/>
    <mergeCell ref="H68:H70"/>
    <mergeCell ref="I68:J68"/>
    <mergeCell ref="K68:K70"/>
    <mergeCell ref="L68:M68"/>
    <mergeCell ref="I69:I70"/>
    <mergeCell ref="J69:J70"/>
    <mergeCell ref="L69:L70"/>
    <mergeCell ref="A82:A85"/>
    <mergeCell ref="B82:B83"/>
    <mergeCell ref="C82:C84"/>
    <mergeCell ref="D82:F82"/>
    <mergeCell ref="D83:D85"/>
    <mergeCell ref="E83:F83"/>
    <mergeCell ref="B84:B85"/>
    <mergeCell ref="E84:E85"/>
    <mergeCell ref="F84:F85"/>
    <mergeCell ref="G82:M82"/>
    <mergeCell ref="N82:N85"/>
    <mergeCell ref="G83:G85"/>
    <mergeCell ref="H83:H85"/>
    <mergeCell ref="I83:J83"/>
    <mergeCell ref="K83:K85"/>
    <mergeCell ref="L83:M83"/>
    <mergeCell ref="I84:I85"/>
    <mergeCell ref="J84:J85"/>
    <mergeCell ref="L84:L85"/>
    <mergeCell ref="A93:A96"/>
    <mergeCell ref="B93:B94"/>
    <mergeCell ref="C93:C95"/>
    <mergeCell ref="D93:F93"/>
    <mergeCell ref="D94:D96"/>
    <mergeCell ref="E94:F94"/>
    <mergeCell ref="B95:B96"/>
    <mergeCell ref="E95:E96"/>
    <mergeCell ref="F95:F96"/>
    <mergeCell ref="G93:M93"/>
    <mergeCell ref="N93:N96"/>
    <mergeCell ref="G94:G96"/>
    <mergeCell ref="H94:H96"/>
    <mergeCell ref="I94:J94"/>
    <mergeCell ref="K94:K96"/>
    <mergeCell ref="L94:M94"/>
    <mergeCell ref="I95:I96"/>
    <mergeCell ref="J95:J96"/>
    <mergeCell ref="L95:L96"/>
    <mergeCell ref="A113:A116"/>
    <mergeCell ref="B113:B114"/>
    <mergeCell ref="C113:C115"/>
    <mergeCell ref="D113:F113"/>
    <mergeCell ref="D114:D116"/>
    <mergeCell ref="E114:F114"/>
    <mergeCell ref="B115:B116"/>
    <mergeCell ref="E115:E116"/>
    <mergeCell ref="F115:F116"/>
    <mergeCell ref="G113:M113"/>
    <mergeCell ref="N113:N116"/>
    <mergeCell ref="G114:G116"/>
    <mergeCell ref="H114:H116"/>
    <mergeCell ref="I114:J114"/>
    <mergeCell ref="K114:K116"/>
    <mergeCell ref="L114:M114"/>
    <mergeCell ref="I115:I116"/>
    <mergeCell ref="J115:J116"/>
    <mergeCell ref="L115:L116"/>
    <mergeCell ref="A132:A135"/>
    <mergeCell ref="B132:B133"/>
    <mergeCell ref="C132:C134"/>
    <mergeCell ref="D132:F132"/>
    <mergeCell ref="D133:D135"/>
    <mergeCell ref="E133:F133"/>
    <mergeCell ref="B134:B135"/>
    <mergeCell ref="E134:E135"/>
    <mergeCell ref="F134:F135"/>
    <mergeCell ref="G132:M132"/>
    <mergeCell ref="N132:N135"/>
    <mergeCell ref="G133:G135"/>
    <mergeCell ref="H133:H135"/>
    <mergeCell ref="I133:J133"/>
    <mergeCell ref="K133:K135"/>
    <mergeCell ref="L133:M133"/>
    <mergeCell ref="I134:I135"/>
    <mergeCell ref="J134:J135"/>
    <mergeCell ref="L134:L135"/>
  </mergeCells>
  <printOptions/>
  <pageMargins left="0.1968503937007874" right="0.1968503937007874" top="0.5905511811023623" bottom="0.1968503937007874" header="0" footer="0"/>
  <pageSetup horizontalDpi="300" verticalDpi="300" orientation="landscape" paperSize="9" scale="76"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BRAVO53</cp:lastModifiedBy>
  <cp:lastPrinted>2012-12-24T18:31:51Z</cp:lastPrinted>
  <dcterms:created xsi:type="dcterms:W3CDTF">2010-03-04T18:00:55Z</dcterms:created>
  <dcterms:modified xsi:type="dcterms:W3CDTF">2013-01-04T15:00:31Z</dcterms:modified>
  <cp:category/>
  <cp:version/>
  <cp:contentType/>
  <cp:contentStatus/>
</cp:coreProperties>
</file>